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G:\Unitats compartides\AreaTIC.Gestió econòmica i contractació\2024\Convocatòries Inversions 2024\PlaTIC 2024 - equips PDI\1 - Convocatòria PlaTIC PDI 2024\Formularis Departaments\"/>
    </mc:Choice>
  </mc:AlternateContent>
  <xr:revisionPtr revIDLastSave="0" documentId="13_ncr:1_{3F8680EF-554A-4235-9D99-030F52DCED70}" xr6:coauthVersionLast="36" xr6:coauthVersionMax="36" xr10:uidLastSave="{00000000-0000-0000-0000-000000000000}"/>
  <bookViews>
    <workbookView xWindow="0" yWindow="0" windowWidth="21570" windowHeight="7290" xr2:uid="{00000000-000D-0000-FFFF-FFFF00000000}"/>
  </bookViews>
  <sheets>
    <sheet name="A tenir en compte" sheetId="9" r:id="rId1"/>
    <sheet name=" Peticions ET" sheetId="1" r:id="rId2"/>
    <sheet name="Resum" sheetId="6" r:id="rId3"/>
    <sheet name="Formules" sheetId="7" state="hidden" r:id="rId4"/>
    <sheet name="Llistes" sheetId="3" state="hidden" r:id="rId5"/>
    <sheet name="Finançament" sheetId="8" state="hidden" r:id="rId6"/>
    <sheet name="Calculs" sheetId="5" state="hidden" r:id="rId7"/>
  </sheets>
  <definedNames>
    <definedName name="Auricular_micro">Llistes!$Q$2:$Q$5</definedName>
    <definedName name="Barra_so">Llistes!$K$2:$K$3</definedName>
    <definedName name="Format">Llistes!$U$2:$U$5</definedName>
    <definedName name="Garantia_MacOS">Llistes!$Y$2:$Y$3</definedName>
    <definedName name="MacOS">Llistes!$W$2:$W$5</definedName>
    <definedName name="Monitor">Llistes!$I$2:$I$9</definedName>
    <definedName name="Necessites_tauleta">Llistes!$AA$2:$AA$5</definedName>
    <definedName name="Replicador_teclat_ratoli">Llistes!$O$2:$O$5</definedName>
    <definedName name="Sistema_operatiu">Llistes!$M$2:$M$9</definedName>
    <definedName name="Tipus_equipament">Llistes!$C$2:$C$6</definedName>
    <definedName name="Tipus_PC">Llistes!$G$2:$G$4</definedName>
    <definedName name="Tipus_portàtil">Llistes!$E$2:$E$3</definedName>
    <definedName name="Tipus_usuari">Llistes!$A$2:$A$2</definedName>
    <definedName name="Unitat" localSheetId="5">Finançament!$A$3:$A$76</definedName>
    <definedName name="Unitat">#REF!</definedName>
    <definedName name="Webcam">Llistes!$S$2:$S$5</definedName>
  </definedNames>
  <calcPr calcId="191029"/>
</workbook>
</file>

<file path=xl/calcChain.xml><?xml version="1.0" encoding="utf-8"?>
<calcChain xmlns="http://schemas.openxmlformats.org/spreadsheetml/2006/main">
  <c r="J43" i="8" l="1"/>
  <c r="F43" i="8" s="1"/>
  <c r="B21" i="7" l="1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J17" i="7" l="1"/>
  <c r="J18" i="7"/>
  <c r="J19" i="7"/>
  <c r="J20" i="7"/>
  <c r="J21" i="7"/>
  <c r="J22" i="7"/>
  <c r="J23" i="7"/>
  <c r="J24" i="7"/>
  <c r="Q17" i="7"/>
  <c r="Q18" i="7"/>
  <c r="Q19" i="7"/>
  <c r="Q20" i="7"/>
  <c r="Q21" i="7"/>
  <c r="Q22" i="7"/>
  <c r="Q23" i="7"/>
  <c r="Q24" i="7"/>
  <c r="Q25" i="7"/>
  <c r="Q26" i="7"/>
  <c r="Q27" i="7"/>
  <c r="Q28" i="7"/>
  <c r="E2" i="1"/>
  <c r="F2" i="1"/>
  <c r="E53" i="5" l="1"/>
  <c r="F53" i="5" s="1"/>
  <c r="E54" i="5"/>
  <c r="F54" i="5" s="1"/>
  <c r="E62" i="5"/>
  <c r="F62" i="5" s="1"/>
  <c r="E61" i="5"/>
  <c r="F61" i="5" s="1"/>
  <c r="E60" i="5"/>
  <c r="F60" i="5" s="1"/>
  <c r="E59" i="5"/>
  <c r="F59" i="5" s="1"/>
  <c r="E58" i="5"/>
  <c r="F58" i="5" s="1"/>
  <c r="E57" i="5"/>
  <c r="F57" i="5" s="1"/>
  <c r="E56" i="5"/>
  <c r="E55" i="5"/>
  <c r="D98" i="5"/>
  <c r="F98" i="5"/>
  <c r="G61" i="5" l="1"/>
  <c r="G62" i="5"/>
  <c r="K56" i="5"/>
  <c r="F56" i="5"/>
  <c r="K55" i="5"/>
  <c r="F55" i="5"/>
  <c r="M56" i="5" l="1"/>
  <c r="G56" i="5"/>
  <c r="M55" i="5"/>
  <c r="G55" i="5"/>
  <c r="BE25" i="7" l="1"/>
  <c r="BE26" i="7"/>
  <c r="BE27" i="7"/>
  <c r="BE28" i="7"/>
  <c r="E47" i="5"/>
  <c r="E45" i="5"/>
  <c r="E43" i="5"/>
  <c r="E41" i="5"/>
  <c r="E70" i="5"/>
  <c r="E69" i="5"/>
  <c r="E68" i="5"/>
  <c r="E64" i="5"/>
  <c r="F64" i="5" s="1"/>
  <c r="K77" i="8"/>
  <c r="A2" i="7"/>
  <c r="E50" i="5" l="1"/>
  <c r="E48" i="5"/>
  <c r="F48" i="5" s="1"/>
  <c r="E46" i="5"/>
  <c r="F46" i="5" s="1"/>
  <c r="E42" i="5"/>
  <c r="E44" i="5"/>
  <c r="F47" i="5"/>
  <c r="E49" i="5" l="1"/>
  <c r="A17" i="7"/>
  <c r="A18" i="7"/>
  <c r="J72" i="8"/>
  <c r="F72" i="8" s="1"/>
  <c r="J71" i="8"/>
  <c r="F71" i="8" s="1"/>
  <c r="J70" i="8"/>
  <c r="F70" i="8" s="1"/>
  <c r="J69" i="8"/>
  <c r="F69" i="8" s="1"/>
  <c r="J68" i="8"/>
  <c r="F68" i="8" s="1"/>
  <c r="J67" i="8"/>
  <c r="F67" i="8" s="1"/>
  <c r="J66" i="8"/>
  <c r="F66" i="8" s="1"/>
  <c r="J65" i="8"/>
  <c r="F65" i="8" s="1"/>
  <c r="J64" i="8"/>
  <c r="F64" i="8" s="1"/>
  <c r="J63" i="8"/>
  <c r="F63" i="8" s="1"/>
  <c r="J62" i="8"/>
  <c r="F62" i="8" s="1"/>
  <c r="J61" i="8"/>
  <c r="F61" i="8" s="1"/>
  <c r="J60" i="8"/>
  <c r="F60" i="8" s="1"/>
  <c r="J59" i="8"/>
  <c r="F59" i="8" s="1"/>
  <c r="J58" i="8"/>
  <c r="F58" i="8" s="1"/>
  <c r="J57" i="8"/>
  <c r="F57" i="8" s="1"/>
  <c r="J56" i="8"/>
  <c r="F56" i="8" s="1"/>
  <c r="J55" i="8"/>
  <c r="F55" i="8" s="1"/>
  <c r="J54" i="8"/>
  <c r="F54" i="8" s="1"/>
  <c r="J53" i="8"/>
  <c r="F53" i="8" s="1"/>
  <c r="J52" i="8"/>
  <c r="F52" i="8" s="1"/>
  <c r="J51" i="8"/>
  <c r="F51" i="8" s="1"/>
  <c r="J50" i="8"/>
  <c r="F50" i="8" s="1"/>
  <c r="J49" i="8"/>
  <c r="F49" i="8" s="1"/>
  <c r="J48" i="8"/>
  <c r="F48" i="8" s="1"/>
  <c r="J47" i="8"/>
  <c r="F47" i="8" s="1"/>
  <c r="J46" i="8"/>
  <c r="F46" i="8" s="1"/>
  <c r="J45" i="8"/>
  <c r="F45" i="8" s="1"/>
  <c r="J44" i="8"/>
  <c r="F44" i="8" s="1"/>
  <c r="J42" i="8"/>
  <c r="F42" i="8" s="1"/>
  <c r="F77" i="8" l="1"/>
  <c r="J77" i="8"/>
  <c r="F37" i="5"/>
  <c r="H37" i="5"/>
  <c r="A506" i="7" l="1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3" i="7"/>
  <c r="A22" i="7"/>
  <c r="A21" i="7"/>
  <c r="A20" i="7"/>
  <c r="A19" i="7"/>
  <c r="B19" i="7" s="1"/>
  <c r="AJ36" i="7"/>
  <c r="T36" i="7"/>
  <c r="BI36" i="7" s="1"/>
  <c r="S36" i="7"/>
  <c r="R36" i="7"/>
  <c r="BF36" i="7" s="1"/>
  <c r="Q36" i="7"/>
  <c r="BE36" i="7" s="1"/>
  <c r="P36" i="7"/>
  <c r="BB36" i="7" s="1"/>
  <c r="O36" i="7"/>
  <c r="BA36" i="7" s="1"/>
  <c r="N36" i="7"/>
  <c r="M36" i="7"/>
  <c r="L36" i="7"/>
  <c r="AX36" i="7" s="1"/>
  <c r="K36" i="7"/>
  <c r="AW36" i="7" s="1"/>
  <c r="J36" i="7"/>
  <c r="AV36" i="7" s="1"/>
  <c r="I36" i="7"/>
  <c r="AU36" i="7" s="1"/>
  <c r="H36" i="7"/>
  <c r="G36" i="7"/>
  <c r="F36" i="7"/>
  <c r="E36" i="7"/>
  <c r="D36" i="7"/>
  <c r="C36" i="7"/>
  <c r="AJ35" i="7"/>
  <c r="T35" i="7"/>
  <c r="BI35" i="7" s="1"/>
  <c r="S35" i="7"/>
  <c r="R35" i="7"/>
  <c r="BF35" i="7" s="1"/>
  <c r="Q35" i="7"/>
  <c r="BE35" i="7" s="1"/>
  <c r="P35" i="7"/>
  <c r="BB35" i="7" s="1"/>
  <c r="O35" i="7"/>
  <c r="BA35" i="7" s="1"/>
  <c r="N35" i="7"/>
  <c r="M35" i="7"/>
  <c r="L35" i="7"/>
  <c r="AX35" i="7" s="1"/>
  <c r="K35" i="7"/>
  <c r="AW35" i="7" s="1"/>
  <c r="J35" i="7"/>
  <c r="AV35" i="7" s="1"/>
  <c r="I35" i="7"/>
  <c r="AU35" i="7" s="1"/>
  <c r="H35" i="7"/>
  <c r="G35" i="7"/>
  <c r="AS35" i="7" s="1"/>
  <c r="F35" i="7"/>
  <c r="E35" i="7"/>
  <c r="D35" i="7"/>
  <c r="C35" i="7"/>
  <c r="AJ34" i="7"/>
  <c r="T34" i="7"/>
  <c r="BI34" i="7" s="1"/>
  <c r="S34" i="7"/>
  <c r="R34" i="7"/>
  <c r="BF34" i="7" s="1"/>
  <c r="Q34" i="7"/>
  <c r="BE34" i="7" s="1"/>
  <c r="P34" i="7"/>
  <c r="BB34" i="7" s="1"/>
  <c r="O34" i="7"/>
  <c r="BA34" i="7" s="1"/>
  <c r="N34" i="7"/>
  <c r="M34" i="7"/>
  <c r="L34" i="7"/>
  <c r="AX34" i="7" s="1"/>
  <c r="K34" i="7"/>
  <c r="AW34" i="7" s="1"/>
  <c r="J34" i="7"/>
  <c r="AV34" i="7" s="1"/>
  <c r="I34" i="7"/>
  <c r="AU34" i="7" s="1"/>
  <c r="H34" i="7"/>
  <c r="G34" i="7"/>
  <c r="F34" i="7"/>
  <c r="E34" i="7"/>
  <c r="D34" i="7"/>
  <c r="C34" i="7"/>
  <c r="AJ33" i="7"/>
  <c r="T33" i="7"/>
  <c r="BI33" i="7" s="1"/>
  <c r="S33" i="7"/>
  <c r="R33" i="7"/>
  <c r="BF33" i="7" s="1"/>
  <c r="Q33" i="7"/>
  <c r="BE33" i="7" s="1"/>
  <c r="P33" i="7"/>
  <c r="BB33" i="7" s="1"/>
  <c r="O33" i="7"/>
  <c r="BA33" i="7" s="1"/>
  <c r="N33" i="7"/>
  <c r="M33" i="7"/>
  <c r="L33" i="7"/>
  <c r="AX33" i="7" s="1"/>
  <c r="K33" i="7"/>
  <c r="AW33" i="7" s="1"/>
  <c r="J33" i="7"/>
  <c r="AV33" i="7" s="1"/>
  <c r="I33" i="7"/>
  <c r="AU33" i="7" s="1"/>
  <c r="H33" i="7"/>
  <c r="G33" i="7"/>
  <c r="AS33" i="7" s="1"/>
  <c r="F33" i="7"/>
  <c r="E33" i="7"/>
  <c r="D33" i="7"/>
  <c r="C33" i="7"/>
  <c r="AJ32" i="7"/>
  <c r="T32" i="7"/>
  <c r="BI32" i="7" s="1"/>
  <c r="S32" i="7"/>
  <c r="R32" i="7"/>
  <c r="BF32" i="7" s="1"/>
  <c r="Q32" i="7"/>
  <c r="BE32" i="7" s="1"/>
  <c r="P32" i="7"/>
  <c r="BB32" i="7" s="1"/>
  <c r="O32" i="7"/>
  <c r="BA32" i="7" s="1"/>
  <c r="N32" i="7"/>
  <c r="M32" i="7"/>
  <c r="L32" i="7"/>
  <c r="AX32" i="7" s="1"/>
  <c r="K32" i="7"/>
  <c r="AW32" i="7" s="1"/>
  <c r="J32" i="7"/>
  <c r="AV32" i="7" s="1"/>
  <c r="I32" i="7"/>
  <c r="AU32" i="7" s="1"/>
  <c r="H32" i="7"/>
  <c r="G32" i="7"/>
  <c r="AS32" i="7" s="1"/>
  <c r="F32" i="7"/>
  <c r="E32" i="7"/>
  <c r="D32" i="7"/>
  <c r="C32" i="7"/>
  <c r="AJ31" i="7"/>
  <c r="T31" i="7"/>
  <c r="BI31" i="7" s="1"/>
  <c r="S31" i="7"/>
  <c r="R31" i="7"/>
  <c r="BF31" i="7" s="1"/>
  <c r="Q31" i="7"/>
  <c r="BE31" i="7" s="1"/>
  <c r="P31" i="7"/>
  <c r="BB31" i="7" s="1"/>
  <c r="O31" i="7"/>
  <c r="BA31" i="7" s="1"/>
  <c r="N31" i="7"/>
  <c r="M31" i="7"/>
  <c r="L31" i="7"/>
  <c r="AX31" i="7" s="1"/>
  <c r="K31" i="7"/>
  <c r="AW31" i="7" s="1"/>
  <c r="J31" i="7"/>
  <c r="AV31" i="7" s="1"/>
  <c r="I31" i="7"/>
  <c r="AU31" i="7" s="1"/>
  <c r="H31" i="7"/>
  <c r="G31" i="7"/>
  <c r="F31" i="7"/>
  <c r="E31" i="7"/>
  <c r="D31" i="7"/>
  <c r="C31" i="7"/>
  <c r="AJ30" i="7"/>
  <c r="T30" i="7"/>
  <c r="BI30" i="7" s="1"/>
  <c r="S30" i="7"/>
  <c r="R30" i="7"/>
  <c r="BF30" i="7" s="1"/>
  <c r="Q30" i="7"/>
  <c r="BE30" i="7" s="1"/>
  <c r="P30" i="7"/>
  <c r="BB30" i="7" s="1"/>
  <c r="O30" i="7"/>
  <c r="BA30" i="7" s="1"/>
  <c r="N30" i="7"/>
  <c r="M30" i="7"/>
  <c r="L30" i="7"/>
  <c r="AX30" i="7" s="1"/>
  <c r="K30" i="7"/>
  <c r="AW30" i="7" s="1"/>
  <c r="J30" i="7"/>
  <c r="AV30" i="7" s="1"/>
  <c r="I30" i="7"/>
  <c r="AU30" i="7" s="1"/>
  <c r="H30" i="7"/>
  <c r="G30" i="7"/>
  <c r="AS30" i="7" s="1"/>
  <c r="F30" i="7"/>
  <c r="E30" i="7"/>
  <c r="D30" i="7"/>
  <c r="C30" i="7"/>
  <c r="AP30" i="7"/>
  <c r="AJ29" i="7"/>
  <c r="T29" i="7"/>
  <c r="BI29" i="7" s="1"/>
  <c r="S29" i="7"/>
  <c r="R29" i="7"/>
  <c r="BF29" i="7" s="1"/>
  <c r="Q29" i="7"/>
  <c r="BE29" i="7" s="1"/>
  <c r="P29" i="7"/>
  <c r="BB29" i="7" s="1"/>
  <c r="O29" i="7"/>
  <c r="BA29" i="7" s="1"/>
  <c r="N29" i="7"/>
  <c r="M29" i="7"/>
  <c r="L29" i="7"/>
  <c r="AX29" i="7" s="1"/>
  <c r="K29" i="7"/>
  <c r="AW29" i="7" s="1"/>
  <c r="J29" i="7"/>
  <c r="AV29" i="7" s="1"/>
  <c r="I29" i="7"/>
  <c r="AU29" i="7" s="1"/>
  <c r="H29" i="7"/>
  <c r="G29" i="7"/>
  <c r="F29" i="7"/>
  <c r="E29" i="7"/>
  <c r="D29" i="7"/>
  <c r="C29" i="7"/>
  <c r="AJ28" i="7"/>
  <c r="T28" i="7"/>
  <c r="BI28" i="7" s="1"/>
  <c r="S28" i="7"/>
  <c r="R28" i="7"/>
  <c r="BF28" i="7" s="1"/>
  <c r="P28" i="7"/>
  <c r="BB28" i="7" s="1"/>
  <c r="O28" i="7"/>
  <c r="BA28" i="7" s="1"/>
  <c r="N28" i="7"/>
  <c r="M28" i="7"/>
  <c r="L28" i="7"/>
  <c r="AX28" i="7" s="1"/>
  <c r="K28" i="7"/>
  <c r="AW28" i="7" s="1"/>
  <c r="J28" i="7"/>
  <c r="AV28" i="7" s="1"/>
  <c r="I28" i="7"/>
  <c r="AU28" i="7" s="1"/>
  <c r="H28" i="7"/>
  <c r="G28" i="7"/>
  <c r="F28" i="7"/>
  <c r="E28" i="7"/>
  <c r="D28" i="7"/>
  <c r="C28" i="7"/>
  <c r="AJ27" i="7"/>
  <c r="T27" i="7"/>
  <c r="BI27" i="7" s="1"/>
  <c r="S27" i="7"/>
  <c r="R27" i="7"/>
  <c r="BF27" i="7" s="1"/>
  <c r="P27" i="7"/>
  <c r="BB27" i="7" s="1"/>
  <c r="O27" i="7"/>
  <c r="BA27" i="7" s="1"/>
  <c r="N27" i="7"/>
  <c r="M27" i="7"/>
  <c r="L27" i="7"/>
  <c r="AX27" i="7" s="1"/>
  <c r="K27" i="7"/>
  <c r="AW27" i="7" s="1"/>
  <c r="J27" i="7"/>
  <c r="AV27" i="7" s="1"/>
  <c r="I27" i="7"/>
  <c r="AU27" i="7" s="1"/>
  <c r="H27" i="7"/>
  <c r="G27" i="7"/>
  <c r="AS27" i="7" s="1"/>
  <c r="E27" i="7"/>
  <c r="D27" i="7"/>
  <c r="C27" i="7"/>
  <c r="AJ26" i="7"/>
  <c r="T26" i="7"/>
  <c r="BI26" i="7" s="1"/>
  <c r="S26" i="7"/>
  <c r="R26" i="7"/>
  <c r="BF26" i="7" s="1"/>
  <c r="P26" i="7"/>
  <c r="BB26" i="7" s="1"/>
  <c r="O26" i="7"/>
  <c r="BA26" i="7" s="1"/>
  <c r="N26" i="7"/>
  <c r="M26" i="7"/>
  <c r="L26" i="7"/>
  <c r="AX26" i="7" s="1"/>
  <c r="K26" i="7"/>
  <c r="AW26" i="7" s="1"/>
  <c r="J26" i="7"/>
  <c r="AV26" i="7" s="1"/>
  <c r="I26" i="7"/>
  <c r="AU26" i="7" s="1"/>
  <c r="H26" i="7"/>
  <c r="G26" i="7"/>
  <c r="E26" i="7"/>
  <c r="D26" i="7"/>
  <c r="C26" i="7"/>
  <c r="AO26" i="7"/>
  <c r="AJ25" i="7"/>
  <c r="T25" i="7"/>
  <c r="BI25" i="7" s="1"/>
  <c r="S25" i="7"/>
  <c r="R25" i="7"/>
  <c r="BF25" i="7" s="1"/>
  <c r="P25" i="7"/>
  <c r="BB25" i="7" s="1"/>
  <c r="O25" i="7"/>
  <c r="BA25" i="7" s="1"/>
  <c r="N25" i="7"/>
  <c r="M25" i="7"/>
  <c r="L25" i="7"/>
  <c r="AX25" i="7" s="1"/>
  <c r="K25" i="7"/>
  <c r="AW25" i="7" s="1"/>
  <c r="J25" i="7"/>
  <c r="AV25" i="7" s="1"/>
  <c r="I25" i="7"/>
  <c r="AU25" i="7" s="1"/>
  <c r="H25" i="7"/>
  <c r="G25" i="7"/>
  <c r="AS25" i="7" s="1"/>
  <c r="AP35" i="7"/>
  <c r="E25" i="7"/>
  <c r="D25" i="7"/>
  <c r="C25" i="7"/>
  <c r="AO25" i="7"/>
  <c r="AJ24" i="7"/>
  <c r="T24" i="7"/>
  <c r="BI24" i="7" s="1"/>
  <c r="S24" i="7"/>
  <c r="BG24" i="7" s="1"/>
  <c r="R24" i="7"/>
  <c r="BF24" i="7" s="1"/>
  <c r="BE24" i="7"/>
  <c r="P24" i="7"/>
  <c r="BB24" i="7" s="1"/>
  <c r="O24" i="7"/>
  <c r="BA24" i="7" s="1"/>
  <c r="N24" i="7"/>
  <c r="M24" i="7"/>
  <c r="L24" i="7"/>
  <c r="AX24" i="7" s="1"/>
  <c r="K24" i="7"/>
  <c r="AW24" i="7" s="1"/>
  <c r="AV24" i="7"/>
  <c r="I24" i="7"/>
  <c r="AU24" i="7" s="1"/>
  <c r="H24" i="7"/>
  <c r="G24" i="7"/>
  <c r="AS24" i="7" s="1"/>
  <c r="E24" i="7"/>
  <c r="D24" i="7"/>
  <c r="C24" i="7"/>
  <c r="AJ23" i="7"/>
  <c r="T23" i="7"/>
  <c r="BI23" i="7" s="1"/>
  <c r="S23" i="7"/>
  <c r="BG23" i="7" s="1"/>
  <c r="R23" i="7"/>
  <c r="BF23" i="7" s="1"/>
  <c r="P23" i="7"/>
  <c r="BB23" i="7" s="1"/>
  <c r="O23" i="7"/>
  <c r="BA23" i="7" s="1"/>
  <c r="N23" i="7"/>
  <c r="M23" i="7"/>
  <c r="L23" i="7"/>
  <c r="AX23" i="7" s="1"/>
  <c r="K23" i="7"/>
  <c r="AW23" i="7" s="1"/>
  <c r="AV23" i="7"/>
  <c r="I23" i="7"/>
  <c r="AU23" i="7" s="1"/>
  <c r="H23" i="7"/>
  <c r="G23" i="7"/>
  <c r="E23" i="7"/>
  <c r="D23" i="7"/>
  <c r="C23" i="7"/>
  <c r="AO23" i="7"/>
  <c r="AJ22" i="7"/>
  <c r="T22" i="7"/>
  <c r="BI22" i="7" s="1"/>
  <c r="S22" i="7"/>
  <c r="R22" i="7"/>
  <c r="BF22" i="7" s="1"/>
  <c r="P22" i="7"/>
  <c r="BB22" i="7" s="1"/>
  <c r="O22" i="7"/>
  <c r="BA22" i="7" s="1"/>
  <c r="N22" i="7"/>
  <c r="M22" i="7"/>
  <c r="L22" i="7"/>
  <c r="K22" i="7"/>
  <c r="AW22" i="7" s="1"/>
  <c r="AV22" i="7"/>
  <c r="I22" i="7"/>
  <c r="AU22" i="7" s="1"/>
  <c r="H22" i="7"/>
  <c r="G22" i="7"/>
  <c r="AS22" i="7" s="1"/>
  <c r="F22" i="7"/>
  <c r="E22" i="7"/>
  <c r="D22" i="7"/>
  <c r="C22" i="7"/>
  <c r="AP22" i="7"/>
  <c r="AJ21" i="7"/>
  <c r="T21" i="7"/>
  <c r="BI21" i="7" s="1"/>
  <c r="S21" i="7"/>
  <c r="R21" i="7"/>
  <c r="BF21" i="7" s="1"/>
  <c r="P21" i="7"/>
  <c r="BB21" i="7" s="1"/>
  <c r="O21" i="7"/>
  <c r="BA21" i="7" s="1"/>
  <c r="N21" i="7"/>
  <c r="M21" i="7"/>
  <c r="L21" i="7"/>
  <c r="K21" i="7"/>
  <c r="AW21" i="7" s="1"/>
  <c r="AV21" i="7"/>
  <c r="I21" i="7"/>
  <c r="AU21" i="7" s="1"/>
  <c r="H21" i="7"/>
  <c r="G21" i="7"/>
  <c r="AS21" i="7" s="1"/>
  <c r="F21" i="7"/>
  <c r="E21" i="7"/>
  <c r="D21" i="7"/>
  <c r="C21" i="7"/>
  <c r="AO21" i="7"/>
  <c r="AJ20" i="7"/>
  <c r="T20" i="7"/>
  <c r="S20" i="7"/>
  <c r="R20" i="7"/>
  <c r="BF20" i="7" s="1"/>
  <c r="P20" i="7"/>
  <c r="BB20" i="7" s="1"/>
  <c r="O20" i="7"/>
  <c r="BA20" i="7" s="1"/>
  <c r="N20" i="7"/>
  <c r="M20" i="7"/>
  <c r="L20" i="7"/>
  <c r="K20" i="7"/>
  <c r="AW20" i="7" s="1"/>
  <c r="AV20" i="7"/>
  <c r="I20" i="7"/>
  <c r="AU20" i="7" s="1"/>
  <c r="H20" i="7"/>
  <c r="G20" i="7"/>
  <c r="F20" i="7"/>
  <c r="E20" i="7"/>
  <c r="D20" i="7"/>
  <c r="C20" i="7"/>
  <c r="AJ19" i="7"/>
  <c r="T19" i="7"/>
  <c r="S19" i="7"/>
  <c r="R19" i="7"/>
  <c r="BF19" i="7" s="1"/>
  <c r="P19" i="7"/>
  <c r="BB19" i="7" s="1"/>
  <c r="O19" i="7"/>
  <c r="BA19" i="7" s="1"/>
  <c r="N19" i="7"/>
  <c r="M19" i="7"/>
  <c r="L19" i="7"/>
  <c r="K19" i="7"/>
  <c r="AW19" i="7" s="1"/>
  <c r="AV19" i="7"/>
  <c r="I19" i="7"/>
  <c r="AU19" i="7" s="1"/>
  <c r="H19" i="7"/>
  <c r="G19" i="7"/>
  <c r="F19" i="7"/>
  <c r="E19" i="7"/>
  <c r="D19" i="7"/>
  <c r="C19" i="7"/>
  <c r="AJ18" i="7"/>
  <c r="T18" i="7"/>
  <c r="S18" i="7"/>
  <c r="R18" i="7"/>
  <c r="BF18" i="7" s="1"/>
  <c r="P18" i="7"/>
  <c r="BB18" i="7" s="1"/>
  <c r="O18" i="7"/>
  <c r="BA18" i="7" s="1"/>
  <c r="N18" i="7"/>
  <c r="M18" i="7"/>
  <c r="L18" i="7"/>
  <c r="K18" i="7"/>
  <c r="AW18" i="7" s="1"/>
  <c r="AV18" i="7"/>
  <c r="I18" i="7"/>
  <c r="AU18" i="7" s="1"/>
  <c r="H18" i="7"/>
  <c r="G18" i="7"/>
  <c r="F18" i="7"/>
  <c r="E18" i="7"/>
  <c r="D18" i="7"/>
  <c r="C18" i="7"/>
  <c r="B20" i="7" l="1"/>
  <c r="AP28" i="7"/>
  <c r="B18" i="7"/>
  <c r="AO18" i="7" s="1"/>
  <c r="BD28" i="7"/>
  <c r="AR29" i="7"/>
  <c r="BD30" i="7"/>
  <c r="AP29" i="7"/>
  <c r="AR33" i="7"/>
  <c r="BD34" i="7"/>
  <c r="AO32" i="7"/>
  <c r="BD35" i="7"/>
  <c r="BD27" i="7"/>
  <c r="BD31" i="7"/>
  <c r="AO33" i="7"/>
  <c r="BD36" i="7"/>
  <c r="AO34" i="7"/>
  <c r="AO36" i="7"/>
  <c r="BE20" i="7"/>
  <c r="BE18" i="7"/>
  <c r="BE22" i="7"/>
  <c r="BE19" i="7"/>
  <c r="AS19" i="7"/>
  <c r="AT19" i="7" s="1"/>
  <c r="AX20" i="7"/>
  <c r="AZ20" i="7" s="1"/>
  <c r="BE23" i="7"/>
  <c r="BE21" i="7"/>
  <c r="AR31" i="7"/>
  <c r="BO31" i="7" s="1"/>
  <c r="BK27" i="7"/>
  <c r="BS27" i="7" s="1"/>
  <c r="BG32" i="7"/>
  <c r="BH32" i="7" s="1"/>
  <c r="AS36" i="7"/>
  <c r="AT36" i="7" s="1"/>
  <c r="BG36" i="7"/>
  <c r="BH36" i="7" s="1"/>
  <c r="BG18" i="7"/>
  <c r="BH18" i="7" s="1"/>
  <c r="BG22" i="7"/>
  <c r="BH22" i="7" s="1"/>
  <c r="BK31" i="7"/>
  <c r="BS31" i="7" s="1"/>
  <c r="BK35" i="7"/>
  <c r="BS35" i="7" s="1"/>
  <c r="BK21" i="7"/>
  <c r="BK26" i="7"/>
  <c r="BS26" i="7" s="1"/>
  <c r="BG27" i="7"/>
  <c r="BJ27" i="7" s="1"/>
  <c r="BK30" i="7"/>
  <c r="AS31" i="7"/>
  <c r="AT31" i="7" s="1"/>
  <c r="BG31" i="7"/>
  <c r="BH31" i="7" s="1"/>
  <c r="BG35" i="7"/>
  <c r="BH35" i="7" s="1"/>
  <c r="BG21" i="7"/>
  <c r="BH21" i="7" s="1"/>
  <c r="AS26" i="7"/>
  <c r="BG26" i="7"/>
  <c r="BH26" i="7" s="1"/>
  <c r="BK34" i="7"/>
  <c r="BC34" i="7" s="1"/>
  <c r="BG30" i="7"/>
  <c r="BH30" i="7" s="1"/>
  <c r="BG25" i="7"/>
  <c r="BH25" i="7" s="1"/>
  <c r="AS34" i="7"/>
  <c r="AT34" i="7" s="1"/>
  <c r="BG34" i="7"/>
  <c r="AS20" i="7"/>
  <c r="AT20" i="7" s="1"/>
  <c r="BG20" i="7"/>
  <c r="BH20" i="7" s="1"/>
  <c r="BK23" i="7"/>
  <c r="AS29" i="7"/>
  <c r="BG29" i="7"/>
  <c r="BH29" i="7" s="1"/>
  <c r="BG33" i="7"/>
  <c r="BJ33" i="7" s="1"/>
  <c r="BG19" i="7"/>
  <c r="BH19" i="7" s="1"/>
  <c r="AS23" i="7"/>
  <c r="AT23" i="7" s="1"/>
  <c r="BK36" i="7"/>
  <c r="BS36" i="7" s="1"/>
  <c r="BK18" i="7"/>
  <c r="BK22" i="7"/>
  <c r="BS22" i="7" s="1"/>
  <c r="AS28" i="7"/>
  <c r="AT28" i="7" s="1"/>
  <c r="BG28" i="7"/>
  <c r="BH28" i="7" s="1"/>
  <c r="AZ33" i="7"/>
  <c r="AZ36" i="7"/>
  <c r="AY27" i="7"/>
  <c r="AY35" i="7"/>
  <c r="AZ30" i="7"/>
  <c r="AS18" i="7"/>
  <c r="AT18" i="7" s="1"/>
  <c r="BH24" i="7"/>
  <c r="BJ24" i="7"/>
  <c r="BH23" i="7"/>
  <c r="AX22" i="7"/>
  <c r="AZ22" i="7" s="1"/>
  <c r="AX21" i="7"/>
  <c r="AZ21" i="7" s="1"/>
  <c r="AX19" i="7"/>
  <c r="AY19" i="7" s="1"/>
  <c r="AX18" i="7"/>
  <c r="AR30" i="7"/>
  <c r="BO30" i="7" s="1"/>
  <c r="BK20" i="7"/>
  <c r="BK28" i="7"/>
  <c r="BS28" i="7" s="1"/>
  <c r="AR34" i="7"/>
  <c r="AP23" i="7"/>
  <c r="AP31" i="7"/>
  <c r="BK25" i="7"/>
  <c r="AR36" i="7"/>
  <c r="AP25" i="7"/>
  <c r="BO28" i="7"/>
  <c r="AO31" i="7"/>
  <c r="BK33" i="7"/>
  <c r="BS33" i="7" s="1"/>
  <c r="AZ35" i="7"/>
  <c r="AO28" i="7"/>
  <c r="AT21" i="7"/>
  <c r="AO20" i="7"/>
  <c r="AR28" i="7"/>
  <c r="BD33" i="7"/>
  <c r="AY23" i="7"/>
  <c r="AZ23" i="7"/>
  <c r="AZ28" i="7"/>
  <c r="AY28" i="7"/>
  <c r="AZ31" i="7"/>
  <c r="AY31" i="7"/>
  <c r="AY25" i="7"/>
  <c r="AZ25" i="7"/>
  <c r="AT35" i="7"/>
  <c r="AT22" i="7"/>
  <c r="AT32" i="7"/>
  <c r="AO19" i="7"/>
  <c r="AT24" i="7"/>
  <c r="AZ27" i="7"/>
  <c r="AY30" i="7"/>
  <c r="AT33" i="7"/>
  <c r="AY33" i="7"/>
  <c r="BK19" i="7"/>
  <c r="AT27" i="7"/>
  <c r="AZ29" i="7"/>
  <c r="AY29" i="7"/>
  <c r="AT30" i="7"/>
  <c r="AY36" i="7"/>
  <c r="AR32" i="7"/>
  <c r="BD32" i="7"/>
  <c r="AP32" i="7"/>
  <c r="AT25" i="7"/>
  <c r="BK32" i="7"/>
  <c r="AR35" i="7"/>
  <c r="BO35" i="7" s="1"/>
  <c r="BD29" i="7"/>
  <c r="BO29" i="7" s="1"/>
  <c r="AP21" i="7"/>
  <c r="AZ24" i="7"/>
  <c r="AY24" i="7"/>
  <c r="AZ26" i="7"/>
  <c r="AY26" i="7"/>
  <c r="BK24" i="7"/>
  <c r="AP26" i="7"/>
  <c r="AO29" i="7"/>
  <c r="BK29" i="7"/>
  <c r="AZ34" i="7"/>
  <c r="AY34" i="7"/>
  <c r="AR27" i="7"/>
  <c r="AZ32" i="7"/>
  <c r="AY32" i="7"/>
  <c r="AO35" i="7"/>
  <c r="AO22" i="7"/>
  <c r="AO30" i="7"/>
  <c r="AP18" i="7" l="1"/>
  <c r="BQ30" i="7"/>
  <c r="AP34" i="7"/>
  <c r="BO34" i="7"/>
  <c r="BO33" i="7"/>
  <c r="AP33" i="7"/>
  <c r="BO36" i="7"/>
  <c r="AP36" i="7"/>
  <c r="BO32" i="7"/>
  <c r="BI20" i="7"/>
  <c r="BS21" i="7"/>
  <c r="AY20" i="7"/>
  <c r="BD26" i="7"/>
  <c r="BQ26" i="7" s="1"/>
  <c r="BI18" i="7"/>
  <c r="BJ29" i="7"/>
  <c r="BP29" i="7" s="1"/>
  <c r="AY21" i="7"/>
  <c r="BI19" i="7"/>
  <c r="BJ30" i="7"/>
  <c r="BR30" i="7" s="1"/>
  <c r="BQ35" i="7"/>
  <c r="BQ34" i="7"/>
  <c r="BC35" i="7"/>
  <c r="BJ21" i="7"/>
  <c r="AQ21" i="7" s="1"/>
  <c r="BJ31" i="7"/>
  <c r="BR31" i="7" s="1"/>
  <c r="BJ34" i="7"/>
  <c r="AQ34" i="7" s="1"/>
  <c r="BJ23" i="7"/>
  <c r="AQ23" i="7" s="1"/>
  <c r="BJ36" i="7"/>
  <c r="BP36" i="7" s="1"/>
  <c r="BD25" i="7"/>
  <c r="BC30" i="7"/>
  <c r="BS30" i="7"/>
  <c r="BC26" i="7"/>
  <c r="BJ26" i="7"/>
  <c r="BJ32" i="7"/>
  <c r="AQ32" i="7" s="1"/>
  <c r="BQ27" i="7"/>
  <c r="BC27" i="7"/>
  <c r="BS34" i="7"/>
  <c r="BQ36" i="7"/>
  <c r="BC36" i="7"/>
  <c r="BQ31" i="7"/>
  <c r="BC31" i="7"/>
  <c r="BL32" i="7"/>
  <c r="BL28" i="7"/>
  <c r="BL25" i="7"/>
  <c r="BL30" i="7"/>
  <c r="BL31" i="7"/>
  <c r="BC23" i="7"/>
  <c r="BC22" i="7"/>
  <c r="BL22" i="7"/>
  <c r="BS18" i="7"/>
  <c r="BC18" i="7"/>
  <c r="BL35" i="7"/>
  <c r="BL21" i="7"/>
  <c r="BL36" i="7"/>
  <c r="BJ28" i="7"/>
  <c r="BR28" i="7" s="1"/>
  <c r="BH33" i="7"/>
  <c r="BL33" i="7" s="1"/>
  <c r="BH34" i="7"/>
  <c r="BL34" i="7" s="1"/>
  <c r="AT26" i="7"/>
  <c r="BL26" i="7" s="1"/>
  <c r="BH27" i="7"/>
  <c r="BL27" i="7" s="1"/>
  <c r="BJ25" i="7"/>
  <c r="AR25" i="7" s="1"/>
  <c r="BJ35" i="7"/>
  <c r="BR35" i="7" s="1"/>
  <c r="AT29" i="7"/>
  <c r="BL29" i="7" s="1"/>
  <c r="BL20" i="7"/>
  <c r="BL23" i="7"/>
  <c r="BS23" i="7"/>
  <c r="AQ24" i="7"/>
  <c r="BL24" i="7"/>
  <c r="AY22" i="7"/>
  <c r="BJ18" i="7"/>
  <c r="BJ20" i="7"/>
  <c r="BJ22" i="7"/>
  <c r="AQ22" i="7" s="1"/>
  <c r="AZ19" i="7"/>
  <c r="BJ19" i="7"/>
  <c r="AY18" i="7"/>
  <c r="AZ18" i="7"/>
  <c r="BQ28" i="7"/>
  <c r="BC25" i="7"/>
  <c r="BS25" i="7"/>
  <c r="BC28" i="7"/>
  <c r="BR24" i="7"/>
  <c r="BC33" i="7"/>
  <c r="BQ33" i="7"/>
  <c r="BC21" i="7"/>
  <c r="BR33" i="7"/>
  <c r="BP33" i="7"/>
  <c r="AQ33" i="7"/>
  <c r="BC29" i="7"/>
  <c r="BQ29" i="7"/>
  <c r="BS29" i="7"/>
  <c r="BS24" i="7"/>
  <c r="BC24" i="7"/>
  <c r="AQ27" i="7"/>
  <c r="BR27" i="7"/>
  <c r="BP27" i="7"/>
  <c r="BS32" i="7"/>
  <c r="BC32" i="7"/>
  <c r="BQ32" i="7"/>
  <c r="E2" i="7"/>
  <c r="AN12" i="7" s="1"/>
  <c r="E67" i="5"/>
  <c r="AJ506" i="7"/>
  <c r="T506" i="7"/>
  <c r="BI506" i="7" s="1"/>
  <c r="S506" i="7"/>
  <c r="BG506" i="7" s="1"/>
  <c r="R506" i="7"/>
  <c r="BF506" i="7" s="1"/>
  <c r="Q506" i="7"/>
  <c r="BE506" i="7" s="1"/>
  <c r="P506" i="7"/>
  <c r="BB506" i="7" s="1"/>
  <c r="O506" i="7"/>
  <c r="BA506" i="7" s="1"/>
  <c r="N506" i="7"/>
  <c r="M506" i="7"/>
  <c r="L506" i="7"/>
  <c r="AX506" i="7" s="1"/>
  <c r="K506" i="7"/>
  <c r="AW506" i="7" s="1"/>
  <c r="J506" i="7"/>
  <c r="AV506" i="7" s="1"/>
  <c r="I506" i="7"/>
  <c r="AU506" i="7" s="1"/>
  <c r="H506" i="7"/>
  <c r="G506" i="7"/>
  <c r="F506" i="7"/>
  <c r="E506" i="7"/>
  <c r="D506" i="7"/>
  <c r="C506" i="7"/>
  <c r="AR506" i="7"/>
  <c r="AJ505" i="7"/>
  <c r="T505" i="7"/>
  <c r="BI505" i="7" s="1"/>
  <c r="S505" i="7"/>
  <c r="BG505" i="7" s="1"/>
  <c r="R505" i="7"/>
  <c r="BF505" i="7" s="1"/>
  <c r="Q505" i="7"/>
  <c r="BE505" i="7" s="1"/>
  <c r="P505" i="7"/>
  <c r="BB505" i="7" s="1"/>
  <c r="O505" i="7"/>
  <c r="BA505" i="7" s="1"/>
  <c r="N505" i="7"/>
  <c r="M505" i="7"/>
  <c r="L505" i="7"/>
  <c r="AX505" i="7" s="1"/>
  <c r="K505" i="7"/>
  <c r="AW505" i="7" s="1"/>
  <c r="J505" i="7"/>
  <c r="AV505" i="7" s="1"/>
  <c r="I505" i="7"/>
  <c r="AU505" i="7" s="1"/>
  <c r="H505" i="7"/>
  <c r="G505" i="7"/>
  <c r="AS505" i="7" s="1"/>
  <c r="F505" i="7"/>
  <c r="E505" i="7"/>
  <c r="D505" i="7"/>
  <c r="C505" i="7"/>
  <c r="BD505" i="7"/>
  <c r="AJ504" i="7"/>
  <c r="T504" i="7"/>
  <c r="BI504" i="7" s="1"/>
  <c r="S504" i="7"/>
  <c r="BG504" i="7" s="1"/>
  <c r="R504" i="7"/>
  <c r="BF504" i="7" s="1"/>
  <c r="Q504" i="7"/>
  <c r="BE504" i="7" s="1"/>
  <c r="P504" i="7"/>
  <c r="BB504" i="7" s="1"/>
  <c r="O504" i="7"/>
  <c r="BA504" i="7" s="1"/>
  <c r="N504" i="7"/>
  <c r="M504" i="7"/>
  <c r="L504" i="7"/>
  <c r="AX504" i="7" s="1"/>
  <c r="K504" i="7"/>
  <c r="AW504" i="7" s="1"/>
  <c r="J504" i="7"/>
  <c r="AV504" i="7" s="1"/>
  <c r="I504" i="7"/>
  <c r="AU504" i="7" s="1"/>
  <c r="H504" i="7"/>
  <c r="G504" i="7"/>
  <c r="AS504" i="7" s="1"/>
  <c r="F504" i="7"/>
  <c r="E504" i="7"/>
  <c r="D504" i="7"/>
  <c r="C504" i="7"/>
  <c r="AR504" i="7"/>
  <c r="AJ503" i="7"/>
  <c r="T503" i="7"/>
  <c r="BI503" i="7" s="1"/>
  <c r="S503" i="7"/>
  <c r="BG503" i="7" s="1"/>
  <c r="R503" i="7"/>
  <c r="BF503" i="7" s="1"/>
  <c r="Q503" i="7"/>
  <c r="BE503" i="7" s="1"/>
  <c r="P503" i="7"/>
  <c r="BB503" i="7" s="1"/>
  <c r="O503" i="7"/>
  <c r="BA503" i="7" s="1"/>
  <c r="N503" i="7"/>
  <c r="M503" i="7"/>
  <c r="L503" i="7"/>
  <c r="AX503" i="7" s="1"/>
  <c r="K503" i="7"/>
  <c r="AW503" i="7" s="1"/>
  <c r="J503" i="7"/>
  <c r="AV503" i="7" s="1"/>
  <c r="I503" i="7"/>
  <c r="AU503" i="7" s="1"/>
  <c r="H503" i="7"/>
  <c r="G503" i="7"/>
  <c r="AS503" i="7" s="1"/>
  <c r="F503" i="7"/>
  <c r="E503" i="7"/>
  <c r="D503" i="7"/>
  <c r="C503" i="7"/>
  <c r="AO503" i="7"/>
  <c r="BD503" i="7"/>
  <c r="AJ502" i="7"/>
  <c r="T502" i="7"/>
  <c r="BI502" i="7" s="1"/>
  <c r="S502" i="7"/>
  <c r="BG502" i="7" s="1"/>
  <c r="R502" i="7"/>
  <c r="BF502" i="7" s="1"/>
  <c r="Q502" i="7"/>
  <c r="BE502" i="7" s="1"/>
  <c r="P502" i="7"/>
  <c r="BB502" i="7" s="1"/>
  <c r="O502" i="7"/>
  <c r="BA502" i="7" s="1"/>
  <c r="N502" i="7"/>
  <c r="M502" i="7"/>
  <c r="L502" i="7"/>
  <c r="AX502" i="7" s="1"/>
  <c r="K502" i="7"/>
  <c r="AW502" i="7" s="1"/>
  <c r="J502" i="7"/>
  <c r="AV502" i="7" s="1"/>
  <c r="I502" i="7"/>
  <c r="AU502" i="7" s="1"/>
  <c r="H502" i="7"/>
  <c r="G502" i="7"/>
  <c r="AS502" i="7" s="1"/>
  <c r="F502" i="7"/>
  <c r="E502" i="7"/>
  <c r="D502" i="7"/>
  <c r="C502" i="7"/>
  <c r="BD502" i="7"/>
  <c r="AJ501" i="7"/>
  <c r="T501" i="7"/>
  <c r="BI501" i="7" s="1"/>
  <c r="S501" i="7"/>
  <c r="BG501" i="7" s="1"/>
  <c r="R501" i="7"/>
  <c r="BF501" i="7" s="1"/>
  <c r="Q501" i="7"/>
  <c r="BE501" i="7" s="1"/>
  <c r="P501" i="7"/>
  <c r="BB501" i="7" s="1"/>
  <c r="O501" i="7"/>
  <c r="BA501" i="7" s="1"/>
  <c r="N501" i="7"/>
  <c r="M501" i="7"/>
  <c r="L501" i="7"/>
  <c r="AX501" i="7" s="1"/>
  <c r="K501" i="7"/>
  <c r="AW501" i="7" s="1"/>
  <c r="J501" i="7"/>
  <c r="AV501" i="7" s="1"/>
  <c r="I501" i="7"/>
  <c r="AU501" i="7" s="1"/>
  <c r="H501" i="7"/>
  <c r="G501" i="7"/>
  <c r="AS501" i="7" s="1"/>
  <c r="F501" i="7"/>
  <c r="E501" i="7"/>
  <c r="D501" i="7"/>
  <c r="C501" i="7"/>
  <c r="AR501" i="7"/>
  <c r="AJ500" i="7"/>
  <c r="T500" i="7"/>
  <c r="BI500" i="7" s="1"/>
  <c r="S500" i="7"/>
  <c r="BG500" i="7" s="1"/>
  <c r="R500" i="7"/>
  <c r="BF500" i="7" s="1"/>
  <c r="Q500" i="7"/>
  <c r="BE500" i="7" s="1"/>
  <c r="P500" i="7"/>
  <c r="BB500" i="7" s="1"/>
  <c r="O500" i="7"/>
  <c r="BA500" i="7" s="1"/>
  <c r="N500" i="7"/>
  <c r="M500" i="7"/>
  <c r="L500" i="7"/>
  <c r="AX500" i="7" s="1"/>
  <c r="K500" i="7"/>
  <c r="AW500" i="7" s="1"/>
  <c r="J500" i="7"/>
  <c r="AV500" i="7" s="1"/>
  <c r="I500" i="7"/>
  <c r="AU500" i="7" s="1"/>
  <c r="H500" i="7"/>
  <c r="G500" i="7"/>
  <c r="AS500" i="7" s="1"/>
  <c r="F500" i="7"/>
  <c r="E500" i="7"/>
  <c r="D500" i="7"/>
  <c r="C500" i="7"/>
  <c r="BO500" i="7"/>
  <c r="BD500" i="7"/>
  <c r="AJ499" i="7"/>
  <c r="T499" i="7"/>
  <c r="BI499" i="7" s="1"/>
  <c r="S499" i="7"/>
  <c r="BG499" i="7" s="1"/>
  <c r="R499" i="7"/>
  <c r="BF499" i="7" s="1"/>
  <c r="Q499" i="7"/>
  <c r="BE499" i="7" s="1"/>
  <c r="P499" i="7"/>
  <c r="BB499" i="7" s="1"/>
  <c r="O499" i="7"/>
  <c r="BA499" i="7" s="1"/>
  <c r="N499" i="7"/>
  <c r="M499" i="7"/>
  <c r="L499" i="7"/>
  <c r="AX499" i="7" s="1"/>
  <c r="K499" i="7"/>
  <c r="AW499" i="7" s="1"/>
  <c r="J499" i="7"/>
  <c r="AV499" i="7" s="1"/>
  <c r="I499" i="7"/>
  <c r="AU499" i="7" s="1"/>
  <c r="H499" i="7"/>
  <c r="G499" i="7"/>
  <c r="F499" i="7"/>
  <c r="E499" i="7"/>
  <c r="D499" i="7"/>
  <c r="C499" i="7"/>
  <c r="AO499" i="7"/>
  <c r="BD499" i="7"/>
  <c r="AJ498" i="7"/>
  <c r="T498" i="7"/>
  <c r="BI498" i="7" s="1"/>
  <c r="S498" i="7"/>
  <c r="BG498" i="7" s="1"/>
  <c r="R498" i="7"/>
  <c r="BF498" i="7" s="1"/>
  <c r="Q498" i="7"/>
  <c r="BE498" i="7" s="1"/>
  <c r="P498" i="7"/>
  <c r="BB498" i="7" s="1"/>
  <c r="O498" i="7"/>
  <c r="BA498" i="7" s="1"/>
  <c r="N498" i="7"/>
  <c r="M498" i="7"/>
  <c r="L498" i="7"/>
  <c r="AX498" i="7" s="1"/>
  <c r="K498" i="7"/>
  <c r="AW498" i="7" s="1"/>
  <c r="J498" i="7"/>
  <c r="AV498" i="7" s="1"/>
  <c r="I498" i="7"/>
  <c r="AU498" i="7" s="1"/>
  <c r="H498" i="7"/>
  <c r="G498" i="7"/>
  <c r="F498" i="7"/>
  <c r="E498" i="7"/>
  <c r="D498" i="7"/>
  <c r="C498" i="7"/>
  <c r="AJ497" i="7"/>
  <c r="T497" i="7"/>
  <c r="BI497" i="7" s="1"/>
  <c r="S497" i="7"/>
  <c r="BG497" i="7" s="1"/>
  <c r="R497" i="7"/>
  <c r="BF497" i="7" s="1"/>
  <c r="Q497" i="7"/>
  <c r="BE497" i="7" s="1"/>
  <c r="P497" i="7"/>
  <c r="BB497" i="7" s="1"/>
  <c r="O497" i="7"/>
  <c r="BA497" i="7" s="1"/>
  <c r="N497" i="7"/>
  <c r="M497" i="7"/>
  <c r="L497" i="7"/>
  <c r="AX497" i="7" s="1"/>
  <c r="K497" i="7"/>
  <c r="AW497" i="7" s="1"/>
  <c r="J497" i="7"/>
  <c r="AV497" i="7" s="1"/>
  <c r="I497" i="7"/>
  <c r="AU497" i="7" s="1"/>
  <c r="H497" i="7"/>
  <c r="G497" i="7"/>
  <c r="F497" i="7"/>
  <c r="E497" i="7"/>
  <c r="D497" i="7"/>
  <c r="C497" i="7"/>
  <c r="BD497" i="7"/>
  <c r="AJ496" i="7"/>
  <c r="T496" i="7"/>
  <c r="BI496" i="7" s="1"/>
  <c r="S496" i="7"/>
  <c r="BG496" i="7" s="1"/>
  <c r="R496" i="7"/>
  <c r="BF496" i="7" s="1"/>
  <c r="Q496" i="7"/>
  <c r="BE496" i="7" s="1"/>
  <c r="P496" i="7"/>
  <c r="BB496" i="7" s="1"/>
  <c r="O496" i="7"/>
  <c r="BA496" i="7" s="1"/>
  <c r="N496" i="7"/>
  <c r="M496" i="7"/>
  <c r="L496" i="7"/>
  <c r="AX496" i="7" s="1"/>
  <c r="K496" i="7"/>
  <c r="AW496" i="7" s="1"/>
  <c r="J496" i="7"/>
  <c r="AV496" i="7" s="1"/>
  <c r="I496" i="7"/>
  <c r="AU496" i="7" s="1"/>
  <c r="H496" i="7"/>
  <c r="G496" i="7"/>
  <c r="AS496" i="7" s="1"/>
  <c r="F496" i="7"/>
  <c r="BO506" i="7" s="1"/>
  <c r="E496" i="7"/>
  <c r="D496" i="7"/>
  <c r="C496" i="7"/>
  <c r="AR496" i="7"/>
  <c r="AJ495" i="7"/>
  <c r="T495" i="7"/>
  <c r="BI495" i="7" s="1"/>
  <c r="S495" i="7"/>
  <c r="BG495" i="7" s="1"/>
  <c r="R495" i="7"/>
  <c r="BF495" i="7" s="1"/>
  <c r="Q495" i="7"/>
  <c r="BE495" i="7" s="1"/>
  <c r="P495" i="7"/>
  <c r="BB495" i="7" s="1"/>
  <c r="O495" i="7"/>
  <c r="BA495" i="7" s="1"/>
  <c r="N495" i="7"/>
  <c r="M495" i="7"/>
  <c r="L495" i="7"/>
  <c r="AX495" i="7" s="1"/>
  <c r="K495" i="7"/>
  <c r="AW495" i="7" s="1"/>
  <c r="J495" i="7"/>
  <c r="AV495" i="7" s="1"/>
  <c r="I495" i="7"/>
  <c r="AU495" i="7" s="1"/>
  <c r="H495" i="7"/>
  <c r="G495" i="7"/>
  <c r="AS495" i="7" s="1"/>
  <c r="F495" i="7"/>
  <c r="AO505" i="7" s="1"/>
  <c r="E495" i="7"/>
  <c r="D495" i="7"/>
  <c r="C495" i="7"/>
  <c r="AR495" i="7"/>
  <c r="AJ494" i="7"/>
  <c r="T494" i="7"/>
  <c r="BI494" i="7" s="1"/>
  <c r="S494" i="7"/>
  <c r="BG494" i="7" s="1"/>
  <c r="R494" i="7"/>
  <c r="BF494" i="7" s="1"/>
  <c r="Q494" i="7"/>
  <c r="BE494" i="7" s="1"/>
  <c r="P494" i="7"/>
  <c r="BB494" i="7" s="1"/>
  <c r="O494" i="7"/>
  <c r="BA494" i="7" s="1"/>
  <c r="N494" i="7"/>
  <c r="M494" i="7"/>
  <c r="L494" i="7"/>
  <c r="AX494" i="7" s="1"/>
  <c r="K494" i="7"/>
  <c r="AW494" i="7" s="1"/>
  <c r="J494" i="7"/>
  <c r="AV494" i="7" s="1"/>
  <c r="I494" i="7"/>
  <c r="AU494" i="7" s="1"/>
  <c r="H494" i="7"/>
  <c r="G494" i="7"/>
  <c r="F494" i="7"/>
  <c r="E494" i="7"/>
  <c r="D494" i="7"/>
  <c r="C494" i="7"/>
  <c r="BD494" i="7"/>
  <c r="AJ493" i="7"/>
  <c r="T493" i="7"/>
  <c r="BI493" i="7" s="1"/>
  <c r="S493" i="7"/>
  <c r="BG493" i="7" s="1"/>
  <c r="R493" i="7"/>
  <c r="BF493" i="7" s="1"/>
  <c r="Q493" i="7"/>
  <c r="BE493" i="7" s="1"/>
  <c r="P493" i="7"/>
  <c r="BB493" i="7" s="1"/>
  <c r="O493" i="7"/>
  <c r="BA493" i="7" s="1"/>
  <c r="N493" i="7"/>
  <c r="M493" i="7"/>
  <c r="L493" i="7"/>
  <c r="AX493" i="7" s="1"/>
  <c r="K493" i="7"/>
  <c r="AW493" i="7" s="1"/>
  <c r="J493" i="7"/>
  <c r="AV493" i="7" s="1"/>
  <c r="I493" i="7"/>
  <c r="AU493" i="7" s="1"/>
  <c r="H493" i="7"/>
  <c r="G493" i="7"/>
  <c r="F493" i="7"/>
  <c r="E493" i="7"/>
  <c r="D493" i="7"/>
  <c r="C493" i="7"/>
  <c r="AO493" i="7"/>
  <c r="BD493" i="7"/>
  <c r="AJ492" i="7"/>
  <c r="T492" i="7"/>
  <c r="BI492" i="7" s="1"/>
  <c r="S492" i="7"/>
  <c r="BG492" i="7" s="1"/>
  <c r="R492" i="7"/>
  <c r="BF492" i="7" s="1"/>
  <c r="Q492" i="7"/>
  <c r="BE492" i="7" s="1"/>
  <c r="P492" i="7"/>
  <c r="BB492" i="7" s="1"/>
  <c r="O492" i="7"/>
  <c r="BA492" i="7" s="1"/>
  <c r="N492" i="7"/>
  <c r="M492" i="7"/>
  <c r="L492" i="7"/>
  <c r="AX492" i="7" s="1"/>
  <c r="K492" i="7"/>
  <c r="AW492" i="7" s="1"/>
  <c r="J492" i="7"/>
  <c r="AV492" i="7" s="1"/>
  <c r="I492" i="7"/>
  <c r="AU492" i="7" s="1"/>
  <c r="H492" i="7"/>
  <c r="G492" i="7"/>
  <c r="AS492" i="7" s="1"/>
  <c r="F492" i="7"/>
  <c r="BO502" i="7" s="1"/>
  <c r="E492" i="7"/>
  <c r="D492" i="7"/>
  <c r="C492" i="7"/>
  <c r="BO492" i="7"/>
  <c r="AR492" i="7"/>
  <c r="AJ491" i="7"/>
  <c r="T491" i="7"/>
  <c r="BI491" i="7" s="1"/>
  <c r="S491" i="7"/>
  <c r="BG491" i="7" s="1"/>
  <c r="R491" i="7"/>
  <c r="BF491" i="7" s="1"/>
  <c r="Q491" i="7"/>
  <c r="BE491" i="7" s="1"/>
  <c r="P491" i="7"/>
  <c r="BB491" i="7" s="1"/>
  <c r="O491" i="7"/>
  <c r="BA491" i="7" s="1"/>
  <c r="N491" i="7"/>
  <c r="M491" i="7"/>
  <c r="L491" i="7"/>
  <c r="AX491" i="7" s="1"/>
  <c r="K491" i="7"/>
  <c r="AW491" i="7" s="1"/>
  <c r="J491" i="7"/>
  <c r="AV491" i="7" s="1"/>
  <c r="I491" i="7"/>
  <c r="AU491" i="7" s="1"/>
  <c r="H491" i="7"/>
  <c r="G491" i="7"/>
  <c r="AS491" i="7" s="1"/>
  <c r="F491" i="7"/>
  <c r="BO501" i="7" s="1"/>
  <c r="E491" i="7"/>
  <c r="D491" i="7"/>
  <c r="C491" i="7"/>
  <c r="BD491" i="7"/>
  <c r="AJ490" i="7"/>
  <c r="T490" i="7"/>
  <c r="BI490" i="7" s="1"/>
  <c r="S490" i="7"/>
  <c r="BG490" i="7" s="1"/>
  <c r="R490" i="7"/>
  <c r="BF490" i="7" s="1"/>
  <c r="Q490" i="7"/>
  <c r="BE490" i="7" s="1"/>
  <c r="P490" i="7"/>
  <c r="BB490" i="7" s="1"/>
  <c r="O490" i="7"/>
  <c r="BA490" i="7" s="1"/>
  <c r="N490" i="7"/>
  <c r="M490" i="7"/>
  <c r="L490" i="7"/>
  <c r="AX490" i="7" s="1"/>
  <c r="K490" i="7"/>
  <c r="AW490" i="7" s="1"/>
  <c r="J490" i="7"/>
  <c r="AV490" i="7" s="1"/>
  <c r="I490" i="7"/>
  <c r="AU490" i="7" s="1"/>
  <c r="H490" i="7"/>
  <c r="G490" i="7"/>
  <c r="AS490" i="7" s="1"/>
  <c r="F490" i="7"/>
  <c r="E490" i="7"/>
  <c r="D490" i="7"/>
  <c r="C490" i="7"/>
  <c r="AR490" i="7"/>
  <c r="AJ489" i="7"/>
  <c r="T489" i="7"/>
  <c r="BI489" i="7" s="1"/>
  <c r="S489" i="7"/>
  <c r="BG489" i="7" s="1"/>
  <c r="R489" i="7"/>
  <c r="BF489" i="7" s="1"/>
  <c r="Q489" i="7"/>
  <c r="BE489" i="7" s="1"/>
  <c r="P489" i="7"/>
  <c r="BB489" i="7" s="1"/>
  <c r="O489" i="7"/>
  <c r="BA489" i="7" s="1"/>
  <c r="N489" i="7"/>
  <c r="M489" i="7"/>
  <c r="L489" i="7"/>
  <c r="AX489" i="7" s="1"/>
  <c r="K489" i="7"/>
  <c r="AW489" i="7" s="1"/>
  <c r="J489" i="7"/>
  <c r="AV489" i="7" s="1"/>
  <c r="I489" i="7"/>
  <c r="AU489" i="7" s="1"/>
  <c r="H489" i="7"/>
  <c r="G489" i="7"/>
  <c r="AS489" i="7" s="1"/>
  <c r="F489" i="7"/>
  <c r="E489" i="7"/>
  <c r="D489" i="7"/>
  <c r="C489" i="7"/>
  <c r="AO489" i="7"/>
  <c r="AJ488" i="7"/>
  <c r="T488" i="7"/>
  <c r="BI488" i="7" s="1"/>
  <c r="S488" i="7"/>
  <c r="BG488" i="7" s="1"/>
  <c r="R488" i="7"/>
  <c r="BF488" i="7" s="1"/>
  <c r="Q488" i="7"/>
  <c r="BE488" i="7" s="1"/>
  <c r="P488" i="7"/>
  <c r="BB488" i="7" s="1"/>
  <c r="O488" i="7"/>
  <c r="BA488" i="7" s="1"/>
  <c r="N488" i="7"/>
  <c r="M488" i="7"/>
  <c r="L488" i="7"/>
  <c r="AX488" i="7" s="1"/>
  <c r="K488" i="7"/>
  <c r="AW488" i="7" s="1"/>
  <c r="J488" i="7"/>
  <c r="AV488" i="7" s="1"/>
  <c r="I488" i="7"/>
  <c r="AU488" i="7" s="1"/>
  <c r="H488" i="7"/>
  <c r="G488" i="7"/>
  <c r="AS488" i="7" s="1"/>
  <c r="F488" i="7"/>
  <c r="AO498" i="7" s="1"/>
  <c r="E488" i="7"/>
  <c r="D488" i="7"/>
  <c r="C488" i="7"/>
  <c r="AJ487" i="7"/>
  <c r="T487" i="7"/>
  <c r="BI487" i="7" s="1"/>
  <c r="S487" i="7"/>
  <c r="BG487" i="7" s="1"/>
  <c r="R487" i="7"/>
  <c r="BF487" i="7" s="1"/>
  <c r="Q487" i="7"/>
  <c r="BE487" i="7" s="1"/>
  <c r="P487" i="7"/>
  <c r="BB487" i="7" s="1"/>
  <c r="O487" i="7"/>
  <c r="BA487" i="7" s="1"/>
  <c r="N487" i="7"/>
  <c r="M487" i="7"/>
  <c r="L487" i="7"/>
  <c r="AX487" i="7" s="1"/>
  <c r="K487" i="7"/>
  <c r="AW487" i="7" s="1"/>
  <c r="J487" i="7"/>
  <c r="AV487" i="7" s="1"/>
  <c r="I487" i="7"/>
  <c r="AU487" i="7" s="1"/>
  <c r="H487" i="7"/>
  <c r="G487" i="7"/>
  <c r="F487" i="7"/>
  <c r="AO497" i="7" s="1"/>
  <c r="E487" i="7"/>
  <c r="D487" i="7"/>
  <c r="C487" i="7"/>
  <c r="BO487" i="7"/>
  <c r="AR487" i="7"/>
  <c r="AJ486" i="7"/>
  <c r="T486" i="7"/>
  <c r="BI486" i="7" s="1"/>
  <c r="S486" i="7"/>
  <c r="BG486" i="7" s="1"/>
  <c r="R486" i="7"/>
  <c r="BF486" i="7" s="1"/>
  <c r="Q486" i="7"/>
  <c r="BE486" i="7" s="1"/>
  <c r="P486" i="7"/>
  <c r="BB486" i="7" s="1"/>
  <c r="O486" i="7"/>
  <c r="BA486" i="7" s="1"/>
  <c r="N486" i="7"/>
  <c r="M486" i="7"/>
  <c r="L486" i="7"/>
  <c r="AX486" i="7" s="1"/>
  <c r="K486" i="7"/>
  <c r="AW486" i="7" s="1"/>
  <c r="J486" i="7"/>
  <c r="AV486" i="7" s="1"/>
  <c r="I486" i="7"/>
  <c r="AU486" i="7" s="1"/>
  <c r="H486" i="7"/>
  <c r="G486" i="7"/>
  <c r="AS486" i="7" s="1"/>
  <c r="F486" i="7"/>
  <c r="AO496" i="7" s="1"/>
  <c r="E486" i="7"/>
  <c r="D486" i="7"/>
  <c r="C486" i="7"/>
  <c r="AP486" i="7"/>
  <c r="AJ485" i="7"/>
  <c r="T485" i="7"/>
  <c r="BI485" i="7" s="1"/>
  <c r="S485" i="7"/>
  <c r="BG485" i="7" s="1"/>
  <c r="R485" i="7"/>
  <c r="BF485" i="7" s="1"/>
  <c r="Q485" i="7"/>
  <c r="BE485" i="7" s="1"/>
  <c r="P485" i="7"/>
  <c r="BB485" i="7" s="1"/>
  <c r="O485" i="7"/>
  <c r="BA485" i="7" s="1"/>
  <c r="N485" i="7"/>
  <c r="M485" i="7"/>
  <c r="L485" i="7"/>
  <c r="AX485" i="7" s="1"/>
  <c r="K485" i="7"/>
  <c r="AW485" i="7" s="1"/>
  <c r="J485" i="7"/>
  <c r="AV485" i="7" s="1"/>
  <c r="I485" i="7"/>
  <c r="AU485" i="7" s="1"/>
  <c r="H485" i="7"/>
  <c r="G485" i="7"/>
  <c r="AS485" i="7" s="1"/>
  <c r="F485" i="7"/>
  <c r="E485" i="7"/>
  <c r="D485" i="7"/>
  <c r="C485" i="7"/>
  <c r="AR485" i="7"/>
  <c r="AJ484" i="7"/>
  <c r="T484" i="7"/>
  <c r="BI484" i="7" s="1"/>
  <c r="S484" i="7"/>
  <c r="BG484" i="7" s="1"/>
  <c r="R484" i="7"/>
  <c r="BF484" i="7" s="1"/>
  <c r="Q484" i="7"/>
  <c r="BE484" i="7" s="1"/>
  <c r="P484" i="7"/>
  <c r="BB484" i="7" s="1"/>
  <c r="O484" i="7"/>
  <c r="BA484" i="7" s="1"/>
  <c r="N484" i="7"/>
  <c r="M484" i="7"/>
  <c r="L484" i="7"/>
  <c r="AX484" i="7" s="1"/>
  <c r="K484" i="7"/>
  <c r="AW484" i="7" s="1"/>
  <c r="J484" i="7"/>
  <c r="AV484" i="7" s="1"/>
  <c r="I484" i="7"/>
  <c r="AU484" i="7" s="1"/>
  <c r="H484" i="7"/>
  <c r="G484" i="7"/>
  <c r="AS484" i="7" s="1"/>
  <c r="F484" i="7"/>
  <c r="E484" i="7"/>
  <c r="D484" i="7"/>
  <c r="C484" i="7"/>
  <c r="BO484" i="7"/>
  <c r="AR484" i="7"/>
  <c r="AJ483" i="7"/>
  <c r="T483" i="7"/>
  <c r="BI483" i="7" s="1"/>
  <c r="S483" i="7"/>
  <c r="BG483" i="7" s="1"/>
  <c r="R483" i="7"/>
  <c r="BF483" i="7" s="1"/>
  <c r="Q483" i="7"/>
  <c r="BE483" i="7" s="1"/>
  <c r="P483" i="7"/>
  <c r="BB483" i="7" s="1"/>
  <c r="O483" i="7"/>
  <c r="BA483" i="7" s="1"/>
  <c r="N483" i="7"/>
  <c r="M483" i="7"/>
  <c r="L483" i="7"/>
  <c r="AX483" i="7" s="1"/>
  <c r="K483" i="7"/>
  <c r="AW483" i="7" s="1"/>
  <c r="J483" i="7"/>
  <c r="AV483" i="7" s="1"/>
  <c r="I483" i="7"/>
  <c r="AU483" i="7" s="1"/>
  <c r="H483" i="7"/>
  <c r="G483" i="7"/>
  <c r="AS483" i="7" s="1"/>
  <c r="F483" i="7"/>
  <c r="E483" i="7"/>
  <c r="D483" i="7"/>
  <c r="C483" i="7"/>
  <c r="BD483" i="7"/>
  <c r="AJ482" i="7"/>
  <c r="T482" i="7"/>
  <c r="BI482" i="7" s="1"/>
  <c r="S482" i="7"/>
  <c r="BG482" i="7" s="1"/>
  <c r="R482" i="7"/>
  <c r="BF482" i="7" s="1"/>
  <c r="Q482" i="7"/>
  <c r="BE482" i="7" s="1"/>
  <c r="P482" i="7"/>
  <c r="BB482" i="7" s="1"/>
  <c r="O482" i="7"/>
  <c r="BA482" i="7" s="1"/>
  <c r="N482" i="7"/>
  <c r="M482" i="7"/>
  <c r="L482" i="7"/>
  <c r="AX482" i="7" s="1"/>
  <c r="K482" i="7"/>
  <c r="AW482" i="7" s="1"/>
  <c r="J482" i="7"/>
  <c r="AV482" i="7" s="1"/>
  <c r="I482" i="7"/>
  <c r="AU482" i="7" s="1"/>
  <c r="H482" i="7"/>
  <c r="G482" i="7"/>
  <c r="F482" i="7"/>
  <c r="E482" i="7"/>
  <c r="D482" i="7"/>
  <c r="C482" i="7"/>
  <c r="AJ481" i="7"/>
  <c r="T481" i="7"/>
  <c r="BI481" i="7" s="1"/>
  <c r="S481" i="7"/>
  <c r="BG481" i="7" s="1"/>
  <c r="R481" i="7"/>
  <c r="BF481" i="7" s="1"/>
  <c r="Q481" i="7"/>
  <c r="BE481" i="7" s="1"/>
  <c r="P481" i="7"/>
  <c r="BB481" i="7" s="1"/>
  <c r="O481" i="7"/>
  <c r="BA481" i="7" s="1"/>
  <c r="N481" i="7"/>
  <c r="M481" i="7"/>
  <c r="L481" i="7"/>
  <c r="AX481" i="7" s="1"/>
  <c r="K481" i="7"/>
  <c r="AW481" i="7" s="1"/>
  <c r="J481" i="7"/>
  <c r="AV481" i="7" s="1"/>
  <c r="I481" i="7"/>
  <c r="AU481" i="7" s="1"/>
  <c r="H481" i="7"/>
  <c r="G481" i="7"/>
  <c r="AS481" i="7" s="1"/>
  <c r="F481" i="7"/>
  <c r="AO491" i="7" s="1"/>
  <c r="E481" i="7"/>
  <c r="D481" i="7"/>
  <c r="C481" i="7"/>
  <c r="BD481" i="7"/>
  <c r="AJ480" i="7"/>
  <c r="T480" i="7"/>
  <c r="BI480" i="7" s="1"/>
  <c r="S480" i="7"/>
  <c r="BG480" i="7" s="1"/>
  <c r="R480" i="7"/>
  <c r="BF480" i="7" s="1"/>
  <c r="Q480" i="7"/>
  <c r="BE480" i="7" s="1"/>
  <c r="P480" i="7"/>
  <c r="BB480" i="7" s="1"/>
  <c r="O480" i="7"/>
  <c r="BA480" i="7" s="1"/>
  <c r="N480" i="7"/>
  <c r="M480" i="7"/>
  <c r="L480" i="7"/>
  <c r="AX480" i="7" s="1"/>
  <c r="K480" i="7"/>
  <c r="AW480" i="7" s="1"/>
  <c r="J480" i="7"/>
  <c r="AV480" i="7" s="1"/>
  <c r="I480" i="7"/>
  <c r="AU480" i="7" s="1"/>
  <c r="H480" i="7"/>
  <c r="G480" i="7"/>
  <c r="AS480" i="7" s="1"/>
  <c r="F480" i="7"/>
  <c r="AO490" i="7" s="1"/>
  <c r="E480" i="7"/>
  <c r="D480" i="7"/>
  <c r="C480" i="7"/>
  <c r="BD480" i="7"/>
  <c r="AJ479" i="7"/>
  <c r="T479" i="7"/>
  <c r="BI479" i="7" s="1"/>
  <c r="S479" i="7"/>
  <c r="BG479" i="7" s="1"/>
  <c r="R479" i="7"/>
  <c r="BF479" i="7" s="1"/>
  <c r="Q479" i="7"/>
  <c r="BE479" i="7" s="1"/>
  <c r="P479" i="7"/>
  <c r="BB479" i="7" s="1"/>
  <c r="O479" i="7"/>
  <c r="BA479" i="7" s="1"/>
  <c r="N479" i="7"/>
  <c r="M479" i="7"/>
  <c r="L479" i="7"/>
  <c r="AX479" i="7" s="1"/>
  <c r="K479" i="7"/>
  <c r="AW479" i="7" s="1"/>
  <c r="J479" i="7"/>
  <c r="AV479" i="7" s="1"/>
  <c r="I479" i="7"/>
  <c r="AU479" i="7" s="1"/>
  <c r="H479" i="7"/>
  <c r="G479" i="7"/>
  <c r="AS479" i="7" s="1"/>
  <c r="F479" i="7"/>
  <c r="E479" i="7"/>
  <c r="D479" i="7"/>
  <c r="C479" i="7"/>
  <c r="AR479" i="7"/>
  <c r="AJ478" i="7"/>
  <c r="T478" i="7"/>
  <c r="BI478" i="7" s="1"/>
  <c r="S478" i="7"/>
  <c r="BG478" i="7" s="1"/>
  <c r="R478" i="7"/>
  <c r="BF478" i="7" s="1"/>
  <c r="Q478" i="7"/>
  <c r="BE478" i="7" s="1"/>
  <c r="P478" i="7"/>
  <c r="BB478" i="7" s="1"/>
  <c r="O478" i="7"/>
  <c r="BA478" i="7" s="1"/>
  <c r="N478" i="7"/>
  <c r="M478" i="7"/>
  <c r="L478" i="7"/>
  <c r="AX478" i="7" s="1"/>
  <c r="K478" i="7"/>
  <c r="AW478" i="7" s="1"/>
  <c r="J478" i="7"/>
  <c r="AV478" i="7" s="1"/>
  <c r="I478" i="7"/>
  <c r="AU478" i="7" s="1"/>
  <c r="H478" i="7"/>
  <c r="G478" i="7"/>
  <c r="AS478" i="7" s="1"/>
  <c r="F478" i="7"/>
  <c r="E478" i="7"/>
  <c r="D478" i="7"/>
  <c r="C478" i="7"/>
  <c r="AJ477" i="7"/>
  <c r="T477" i="7"/>
  <c r="BI477" i="7" s="1"/>
  <c r="S477" i="7"/>
  <c r="BG477" i="7" s="1"/>
  <c r="R477" i="7"/>
  <c r="BF477" i="7" s="1"/>
  <c r="Q477" i="7"/>
  <c r="BE477" i="7" s="1"/>
  <c r="P477" i="7"/>
  <c r="BB477" i="7" s="1"/>
  <c r="O477" i="7"/>
  <c r="BA477" i="7" s="1"/>
  <c r="N477" i="7"/>
  <c r="M477" i="7"/>
  <c r="L477" i="7"/>
  <c r="AX477" i="7" s="1"/>
  <c r="K477" i="7"/>
  <c r="AW477" i="7" s="1"/>
  <c r="J477" i="7"/>
  <c r="AV477" i="7" s="1"/>
  <c r="I477" i="7"/>
  <c r="AU477" i="7" s="1"/>
  <c r="H477" i="7"/>
  <c r="G477" i="7"/>
  <c r="AS477" i="7" s="1"/>
  <c r="F477" i="7"/>
  <c r="E477" i="7"/>
  <c r="D477" i="7"/>
  <c r="C477" i="7"/>
  <c r="AO477" i="7"/>
  <c r="BD477" i="7"/>
  <c r="AJ476" i="7"/>
  <c r="T476" i="7"/>
  <c r="BI476" i="7" s="1"/>
  <c r="S476" i="7"/>
  <c r="BG476" i="7" s="1"/>
  <c r="R476" i="7"/>
  <c r="BF476" i="7" s="1"/>
  <c r="Q476" i="7"/>
  <c r="BE476" i="7" s="1"/>
  <c r="P476" i="7"/>
  <c r="BB476" i="7" s="1"/>
  <c r="O476" i="7"/>
  <c r="BA476" i="7" s="1"/>
  <c r="N476" i="7"/>
  <c r="M476" i="7"/>
  <c r="L476" i="7"/>
  <c r="AX476" i="7" s="1"/>
  <c r="K476" i="7"/>
  <c r="AW476" i="7" s="1"/>
  <c r="J476" i="7"/>
  <c r="AV476" i="7" s="1"/>
  <c r="I476" i="7"/>
  <c r="AU476" i="7" s="1"/>
  <c r="H476" i="7"/>
  <c r="G476" i="7"/>
  <c r="AS476" i="7" s="1"/>
  <c r="F476" i="7"/>
  <c r="E476" i="7"/>
  <c r="D476" i="7"/>
  <c r="C476" i="7"/>
  <c r="AJ475" i="7"/>
  <c r="T475" i="7"/>
  <c r="BI475" i="7" s="1"/>
  <c r="S475" i="7"/>
  <c r="BG475" i="7" s="1"/>
  <c r="R475" i="7"/>
  <c r="BF475" i="7" s="1"/>
  <c r="Q475" i="7"/>
  <c r="BE475" i="7" s="1"/>
  <c r="P475" i="7"/>
  <c r="BB475" i="7" s="1"/>
  <c r="O475" i="7"/>
  <c r="BA475" i="7" s="1"/>
  <c r="N475" i="7"/>
  <c r="M475" i="7"/>
  <c r="L475" i="7"/>
  <c r="AX475" i="7" s="1"/>
  <c r="K475" i="7"/>
  <c r="AW475" i="7" s="1"/>
  <c r="J475" i="7"/>
  <c r="AV475" i="7" s="1"/>
  <c r="I475" i="7"/>
  <c r="AU475" i="7" s="1"/>
  <c r="H475" i="7"/>
  <c r="G475" i="7"/>
  <c r="F475" i="7"/>
  <c r="AO485" i="7" s="1"/>
  <c r="E475" i="7"/>
  <c r="D475" i="7"/>
  <c r="C475" i="7"/>
  <c r="AJ474" i="7"/>
  <c r="T474" i="7"/>
  <c r="BI474" i="7" s="1"/>
  <c r="S474" i="7"/>
  <c r="BG474" i="7" s="1"/>
  <c r="R474" i="7"/>
  <c r="BF474" i="7" s="1"/>
  <c r="Q474" i="7"/>
  <c r="BE474" i="7" s="1"/>
  <c r="P474" i="7"/>
  <c r="BB474" i="7" s="1"/>
  <c r="O474" i="7"/>
  <c r="BA474" i="7" s="1"/>
  <c r="N474" i="7"/>
  <c r="M474" i="7"/>
  <c r="L474" i="7"/>
  <c r="AX474" i="7" s="1"/>
  <c r="K474" i="7"/>
  <c r="AW474" i="7" s="1"/>
  <c r="J474" i="7"/>
  <c r="AV474" i="7" s="1"/>
  <c r="I474" i="7"/>
  <c r="AU474" i="7" s="1"/>
  <c r="H474" i="7"/>
  <c r="G474" i="7"/>
  <c r="AS474" i="7" s="1"/>
  <c r="F474" i="7"/>
  <c r="E474" i="7"/>
  <c r="D474" i="7"/>
  <c r="C474" i="7"/>
  <c r="AJ473" i="7"/>
  <c r="T473" i="7"/>
  <c r="BI473" i="7" s="1"/>
  <c r="S473" i="7"/>
  <c r="BG473" i="7" s="1"/>
  <c r="R473" i="7"/>
  <c r="BF473" i="7" s="1"/>
  <c r="Q473" i="7"/>
  <c r="BE473" i="7" s="1"/>
  <c r="P473" i="7"/>
  <c r="BB473" i="7" s="1"/>
  <c r="O473" i="7"/>
  <c r="BA473" i="7" s="1"/>
  <c r="N473" i="7"/>
  <c r="M473" i="7"/>
  <c r="L473" i="7"/>
  <c r="AX473" i="7" s="1"/>
  <c r="K473" i="7"/>
  <c r="AW473" i="7" s="1"/>
  <c r="J473" i="7"/>
  <c r="AV473" i="7" s="1"/>
  <c r="I473" i="7"/>
  <c r="AU473" i="7" s="1"/>
  <c r="H473" i="7"/>
  <c r="G473" i="7"/>
  <c r="F473" i="7"/>
  <c r="E473" i="7"/>
  <c r="D473" i="7"/>
  <c r="C473" i="7"/>
  <c r="AJ472" i="7"/>
  <c r="T472" i="7"/>
  <c r="BI472" i="7" s="1"/>
  <c r="S472" i="7"/>
  <c r="BG472" i="7" s="1"/>
  <c r="R472" i="7"/>
  <c r="BF472" i="7" s="1"/>
  <c r="Q472" i="7"/>
  <c r="BE472" i="7" s="1"/>
  <c r="P472" i="7"/>
  <c r="BB472" i="7" s="1"/>
  <c r="O472" i="7"/>
  <c r="BA472" i="7" s="1"/>
  <c r="N472" i="7"/>
  <c r="M472" i="7"/>
  <c r="L472" i="7"/>
  <c r="AX472" i="7" s="1"/>
  <c r="K472" i="7"/>
  <c r="AW472" i="7" s="1"/>
  <c r="J472" i="7"/>
  <c r="AV472" i="7" s="1"/>
  <c r="I472" i="7"/>
  <c r="AU472" i="7" s="1"/>
  <c r="H472" i="7"/>
  <c r="G472" i="7"/>
  <c r="F472" i="7"/>
  <c r="AO482" i="7" s="1"/>
  <c r="E472" i="7"/>
  <c r="D472" i="7"/>
  <c r="C472" i="7"/>
  <c r="BD472" i="7"/>
  <c r="AJ471" i="7"/>
  <c r="T471" i="7"/>
  <c r="BI471" i="7" s="1"/>
  <c r="S471" i="7"/>
  <c r="BG471" i="7" s="1"/>
  <c r="R471" i="7"/>
  <c r="BF471" i="7" s="1"/>
  <c r="Q471" i="7"/>
  <c r="BE471" i="7" s="1"/>
  <c r="P471" i="7"/>
  <c r="BB471" i="7" s="1"/>
  <c r="O471" i="7"/>
  <c r="BA471" i="7" s="1"/>
  <c r="N471" i="7"/>
  <c r="M471" i="7"/>
  <c r="L471" i="7"/>
  <c r="AX471" i="7" s="1"/>
  <c r="K471" i="7"/>
  <c r="AW471" i="7" s="1"/>
  <c r="J471" i="7"/>
  <c r="AV471" i="7" s="1"/>
  <c r="I471" i="7"/>
  <c r="AU471" i="7" s="1"/>
  <c r="H471" i="7"/>
  <c r="G471" i="7"/>
  <c r="AS471" i="7" s="1"/>
  <c r="F471" i="7"/>
  <c r="E471" i="7"/>
  <c r="D471" i="7"/>
  <c r="C471" i="7"/>
  <c r="AP471" i="7"/>
  <c r="AR471" i="7"/>
  <c r="AJ470" i="7"/>
  <c r="T470" i="7"/>
  <c r="BI470" i="7" s="1"/>
  <c r="S470" i="7"/>
  <c r="BG470" i="7" s="1"/>
  <c r="R470" i="7"/>
  <c r="BF470" i="7" s="1"/>
  <c r="Q470" i="7"/>
  <c r="BE470" i="7" s="1"/>
  <c r="P470" i="7"/>
  <c r="BB470" i="7" s="1"/>
  <c r="O470" i="7"/>
  <c r="BA470" i="7" s="1"/>
  <c r="N470" i="7"/>
  <c r="M470" i="7"/>
  <c r="L470" i="7"/>
  <c r="AX470" i="7" s="1"/>
  <c r="K470" i="7"/>
  <c r="AW470" i="7" s="1"/>
  <c r="J470" i="7"/>
  <c r="AV470" i="7" s="1"/>
  <c r="I470" i="7"/>
  <c r="AU470" i="7" s="1"/>
  <c r="H470" i="7"/>
  <c r="G470" i="7"/>
  <c r="AS470" i="7" s="1"/>
  <c r="F470" i="7"/>
  <c r="AP480" i="7" s="1"/>
  <c r="E470" i="7"/>
  <c r="D470" i="7"/>
  <c r="C470" i="7"/>
  <c r="AJ469" i="7"/>
  <c r="T469" i="7"/>
  <c r="BI469" i="7" s="1"/>
  <c r="S469" i="7"/>
  <c r="BG469" i="7" s="1"/>
  <c r="R469" i="7"/>
  <c r="BF469" i="7" s="1"/>
  <c r="Q469" i="7"/>
  <c r="BE469" i="7" s="1"/>
  <c r="P469" i="7"/>
  <c r="BB469" i="7" s="1"/>
  <c r="O469" i="7"/>
  <c r="BA469" i="7" s="1"/>
  <c r="N469" i="7"/>
  <c r="M469" i="7"/>
  <c r="L469" i="7"/>
  <c r="AX469" i="7" s="1"/>
  <c r="K469" i="7"/>
  <c r="AW469" i="7" s="1"/>
  <c r="J469" i="7"/>
  <c r="AV469" i="7" s="1"/>
  <c r="I469" i="7"/>
  <c r="AU469" i="7" s="1"/>
  <c r="H469" i="7"/>
  <c r="G469" i="7"/>
  <c r="AS469" i="7" s="1"/>
  <c r="F469" i="7"/>
  <c r="E469" i="7"/>
  <c r="D469" i="7"/>
  <c r="C469" i="7"/>
  <c r="AO469" i="7"/>
  <c r="AR469" i="7"/>
  <c r="AJ468" i="7"/>
  <c r="T468" i="7"/>
  <c r="BI468" i="7" s="1"/>
  <c r="S468" i="7"/>
  <c r="BG468" i="7" s="1"/>
  <c r="R468" i="7"/>
  <c r="BF468" i="7" s="1"/>
  <c r="Q468" i="7"/>
  <c r="BE468" i="7" s="1"/>
  <c r="P468" i="7"/>
  <c r="BB468" i="7" s="1"/>
  <c r="O468" i="7"/>
  <c r="BA468" i="7" s="1"/>
  <c r="N468" i="7"/>
  <c r="M468" i="7"/>
  <c r="L468" i="7"/>
  <c r="AX468" i="7" s="1"/>
  <c r="K468" i="7"/>
  <c r="AW468" i="7" s="1"/>
  <c r="J468" i="7"/>
  <c r="AV468" i="7" s="1"/>
  <c r="I468" i="7"/>
  <c r="AU468" i="7" s="1"/>
  <c r="H468" i="7"/>
  <c r="G468" i="7"/>
  <c r="AS468" i="7" s="1"/>
  <c r="F468" i="7"/>
  <c r="BO478" i="7" s="1"/>
  <c r="E468" i="7"/>
  <c r="D468" i="7"/>
  <c r="C468" i="7"/>
  <c r="AP468" i="7"/>
  <c r="BD468" i="7"/>
  <c r="AJ467" i="7"/>
  <c r="T467" i="7"/>
  <c r="BI467" i="7" s="1"/>
  <c r="S467" i="7"/>
  <c r="BG467" i="7" s="1"/>
  <c r="R467" i="7"/>
  <c r="BF467" i="7" s="1"/>
  <c r="Q467" i="7"/>
  <c r="BE467" i="7" s="1"/>
  <c r="P467" i="7"/>
  <c r="BB467" i="7" s="1"/>
  <c r="O467" i="7"/>
  <c r="BA467" i="7" s="1"/>
  <c r="N467" i="7"/>
  <c r="M467" i="7"/>
  <c r="L467" i="7"/>
  <c r="AX467" i="7" s="1"/>
  <c r="K467" i="7"/>
  <c r="AW467" i="7" s="1"/>
  <c r="J467" i="7"/>
  <c r="AV467" i="7" s="1"/>
  <c r="I467" i="7"/>
  <c r="AU467" i="7" s="1"/>
  <c r="H467" i="7"/>
  <c r="G467" i="7"/>
  <c r="F467" i="7"/>
  <c r="E467" i="7"/>
  <c r="D467" i="7"/>
  <c r="C467" i="7"/>
  <c r="BO467" i="7"/>
  <c r="BD467" i="7"/>
  <c r="AJ466" i="7"/>
  <c r="T466" i="7"/>
  <c r="BI466" i="7" s="1"/>
  <c r="S466" i="7"/>
  <c r="BG466" i="7" s="1"/>
  <c r="R466" i="7"/>
  <c r="BF466" i="7" s="1"/>
  <c r="Q466" i="7"/>
  <c r="BE466" i="7" s="1"/>
  <c r="P466" i="7"/>
  <c r="BB466" i="7" s="1"/>
  <c r="O466" i="7"/>
  <c r="BA466" i="7" s="1"/>
  <c r="N466" i="7"/>
  <c r="M466" i="7"/>
  <c r="L466" i="7"/>
  <c r="AX466" i="7" s="1"/>
  <c r="K466" i="7"/>
  <c r="AW466" i="7" s="1"/>
  <c r="J466" i="7"/>
  <c r="AV466" i="7" s="1"/>
  <c r="I466" i="7"/>
  <c r="AU466" i="7" s="1"/>
  <c r="H466" i="7"/>
  <c r="G466" i="7"/>
  <c r="F466" i="7"/>
  <c r="E466" i="7"/>
  <c r="D466" i="7"/>
  <c r="C466" i="7"/>
  <c r="AJ465" i="7"/>
  <c r="T465" i="7"/>
  <c r="BI465" i="7" s="1"/>
  <c r="S465" i="7"/>
  <c r="BG465" i="7" s="1"/>
  <c r="R465" i="7"/>
  <c r="BF465" i="7" s="1"/>
  <c r="Q465" i="7"/>
  <c r="BE465" i="7" s="1"/>
  <c r="P465" i="7"/>
  <c r="BB465" i="7" s="1"/>
  <c r="O465" i="7"/>
  <c r="BA465" i="7" s="1"/>
  <c r="N465" i="7"/>
  <c r="M465" i="7"/>
  <c r="L465" i="7"/>
  <c r="AX465" i="7" s="1"/>
  <c r="K465" i="7"/>
  <c r="AW465" i="7" s="1"/>
  <c r="J465" i="7"/>
  <c r="AV465" i="7" s="1"/>
  <c r="I465" i="7"/>
  <c r="AU465" i="7" s="1"/>
  <c r="H465" i="7"/>
  <c r="G465" i="7"/>
  <c r="AS465" i="7" s="1"/>
  <c r="F465" i="7"/>
  <c r="BO475" i="7" s="1"/>
  <c r="E465" i="7"/>
  <c r="D465" i="7"/>
  <c r="C465" i="7"/>
  <c r="BD465" i="7"/>
  <c r="AJ464" i="7"/>
  <c r="T464" i="7"/>
  <c r="BI464" i="7" s="1"/>
  <c r="S464" i="7"/>
  <c r="BG464" i="7" s="1"/>
  <c r="R464" i="7"/>
  <c r="BF464" i="7" s="1"/>
  <c r="Q464" i="7"/>
  <c r="BE464" i="7" s="1"/>
  <c r="P464" i="7"/>
  <c r="BB464" i="7" s="1"/>
  <c r="O464" i="7"/>
  <c r="BA464" i="7" s="1"/>
  <c r="N464" i="7"/>
  <c r="M464" i="7"/>
  <c r="L464" i="7"/>
  <c r="AX464" i="7" s="1"/>
  <c r="K464" i="7"/>
  <c r="AW464" i="7" s="1"/>
  <c r="J464" i="7"/>
  <c r="AV464" i="7" s="1"/>
  <c r="I464" i="7"/>
  <c r="AU464" i="7" s="1"/>
  <c r="H464" i="7"/>
  <c r="G464" i="7"/>
  <c r="AS464" i="7" s="1"/>
  <c r="F464" i="7"/>
  <c r="AP474" i="7" s="1"/>
  <c r="E464" i="7"/>
  <c r="D464" i="7"/>
  <c r="C464" i="7"/>
  <c r="AP464" i="7"/>
  <c r="AR464" i="7"/>
  <c r="AJ463" i="7"/>
  <c r="T463" i="7"/>
  <c r="BI463" i="7" s="1"/>
  <c r="S463" i="7"/>
  <c r="BG463" i="7" s="1"/>
  <c r="R463" i="7"/>
  <c r="BF463" i="7" s="1"/>
  <c r="Q463" i="7"/>
  <c r="BE463" i="7" s="1"/>
  <c r="P463" i="7"/>
  <c r="BB463" i="7" s="1"/>
  <c r="O463" i="7"/>
  <c r="BA463" i="7" s="1"/>
  <c r="N463" i="7"/>
  <c r="M463" i="7"/>
  <c r="L463" i="7"/>
  <c r="AX463" i="7" s="1"/>
  <c r="K463" i="7"/>
  <c r="AW463" i="7" s="1"/>
  <c r="J463" i="7"/>
  <c r="AV463" i="7" s="1"/>
  <c r="I463" i="7"/>
  <c r="AU463" i="7" s="1"/>
  <c r="H463" i="7"/>
  <c r="G463" i="7"/>
  <c r="AS463" i="7" s="1"/>
  <c r="F463" i="7"/>
  <c r="AP473" i="7" s="1"/>
  <c r="E463" i="7"/>
  <c r="D463" i="7"/>
  <c r="C463" i="7"/>
  <c r="AJ462" i="7"/>
  <c r="T462" i="7"/>
  <c r="BI462" i="7" s="1"/>
  <c r="S462" i="7"/>
  <c r="BG462" i="7" s="1"/>
  <c r="R462" i="7"/>
  <c r="BF462" i="7" s="1"/>
  <c r="Q462" i="7"/>
  <c r="BE462" i="7" s="1"/>
  <c r="P462" i="7"/>
  <c r="BB462" i="7" s="1"/>
  <c r="O462" i="7"/>
  <c r="BA462" i="7" s="1"/>
  <c r="N462" i="7"/>
  <c r="M462" i="7"/>
  <c r="L462" i="7"/>
  <c r="AX462" i="7" s="1"/>
  <c r="K462" i="7"/>
  <c r="AW462" i="7" s="1"/>
  <c r="J462" i="7"/>
  <c r="AV462" i="7" s="1"/>
  <c r="I462" i="7"/>
  <c r="AU462" i="7" s="1"/>
  <c r="H462" i="7"/>
  <c r="G462" i="7"/>
  <c r="AS462" i="7" s="1"/>
  <c r="F462" i="7"/>
  <c r="AO472" i="7" s="1"/>
  <c r="E462" i="7"/>
  <c r="D462" i="7"/>
  <c r="C462" i="7"/>
  <c r="AJ461" i="7"/>
  <c r="T461" i="7"/>
  <c r="BI461" i="7" s="1"/>
  <c r="S461" i="7"/>
  <c r="BG461" i="7" s="1"/>
  <c r="R461" i="7"/>
  <c r="BF461" i="7" s="1"/>
  <c r="Q461" i="7"/>
  <c r="BE461" i="7" s="1"/>
  <c r="P461" i="7"/>
  <c r="BB461" i="7" s="1"/>
  <c r="O461" i="7"/>
  <c r="BA461" i="7" s="1"/>
  <c r="N461" i="7"/>
  <c r="M461" i="7"/>
  <c r="L461" i="7"/>
  <c r="AX461" i="7" s="1"/>
  <c r="K461" i="7"/>
  <c r="AW461" i="7" s="1"/>
  <c r="J461" i="7"/>
  <c r="AV461" i="7" s="1"/>
  <c r="I461" i="7"/>
  <c r="AU461" i="7" s="1"/>
  <c r="H461" i="7"/>
  <c r="G461" i="7"/>
  <c r="F461" i="7"/>
  <c r="E461" i="7"/>
  <c r="D461" i="7"/>
  <c r="C461" i="7"/>
  <c r="BO461" i="7"/>
  <c r="AR461" i="7"/>
  <c r="AJ460" i="7"/>
  <c r="T460" i="7"/>
  <c r="BI460" i="7" s="1"/>
  <c r="S460" i="7"/>
  <c r="BG460" i="7" s="1"/>
  <c r="R460" i="7"/>
  <c r="BF460" i="7" s="1"/>
  <c r="Q460" i="7"/>
  <c r="BE460" i="7" s="1"/>
  <c r="P460" i="7"/>
  <c r="BB460" i="7" s="1"/>
  <c r="O460" i="7"/>
  <c r="BA460" i="7" s="1"/>
  <c r="N460" i="7"/>
  <c r="M460" i="7"/>
  <c r="L460" i="7"/>
  <c r="AX460" i="7" s="1"/>
  <c r="K460" i="7"/>
  <c r="AW460" i="7" s="1"/>
  <c r="J460" i="7"/>
  <c r="AV460" i="7" s="1"/>
  <c r="I460" i="7"/>
  <c r="AU460" i="7" s="1"/>
  <c r="H460" i="7"/>
  <c r="G460" i="7"/>
  <c r="F460" i="7"/>
  <c r="E460" i="7"/>
  <c r="D460" i="7"/>
  <c r="C460" i="7"/>
  <c r="AP460" i="7"/>
  <c r="AR460" i="7"/>
  <c r="AJ459" i="7"/>
  <c r="T459" i="7"/>
  <c r="BI459" i="7" s="1"/>
  <c r="S459" i="7"/>
  <c r="BG459" i="7" s="1"/>
  <c r="R459" i="7"/>
  <c r="BF459" i="7" s="1"/>
  <c r="Q459" i="7"/>
  <c r="BE459" i="7" s="1"/>
  <c r="P459" i="7"/>
  <c r="BB459" i="7" s="1"/>
  <c r="O459" i="7"/>
  <c r="BA459" i="7" s="1"/>
  <c r="N459" i="7"/>
  <c r="M459" i="7"/>
  <c r="L459" i="7"/>
  <c r="AX459" i="7" s="1"/>
  <c r="K459" i="7"/>
  <c r="AW459" i="7" s="1"/>
  <c r="J459" i="7"/>
  <c r="AV459" i="7" s="1"/>
  <c r="I459" i="7"/>
  <c r="AU459" i="7" s="1"/>
  <c r="H459" i="7"/>
  <c r="G459" i="7"/>
  <c r="F459" i="7"/>
  <c r="E459" i="7"/>
  <c r="D459" i="7"/>
  <c r="C459" i="7"/>
  <c r="AJ458" i="7"/>
  <c r="T458" i="7"/>
  <c r="BI458" i="7" s="1"/>
  <c r="S458" i="7"/>
  <c r="BG458" i="7" s="1"/>
  <c r="R458" i="7"/>
  <c r="BF458" i="7" s="1"/>
  <c r="Q458" i="7"/>
  <c r="BE458" i="7" s="1"/>
  <c r="P458" i="7"/>
  <c r="BB458" i="7" s="1"/>
  <c r="O458" i="7"/>
  <c r="BA458" i="7" s="1"/>
  <c r="N458" i="7"/>
  <c r="M458" i="7"/>
  <c r="L458" i="7"/>
  <c r="AX458" i="7" s="1"/>
  <c r="K458" i="7"/>
  <c r="AW458" i="7" s="1"/>
  <c r="J458" i="7"/>
  <c r="AV458" i="7" s="1"/>
  <c r="I458" i="7"/>
  <c r="AU458" i="7" s="1"/>
  <c r="H458" i="7"/>
  <c r="G458" i="7"/>
  <c r="F458" i="7"/>
  <c r="E458" i="7"/>
  <c r="D458" i="7"/>
  <c r="C458" i="7"/>
  <c r="AJ457" i="7"/>
  <c r="T457" i="7"/>
  <c r="BI457" i="7" s="1"/>
  <c r="S457" i="7"/>
  <c r="BG457" i="7" s="1"/>
  <c r="R457" i="7"/>
  <c r="BF457" i="7" s="1"/>
  <c r="Q457" i="7"/>
  <c r="BE457" i="7" s="1"/>
  <c r="P457" i="7"/>
  <c r="BB457" i="7" s="1"/>
  <c r="O457" i="7"/>
  <c r="BA457" i="7" s="1"/>
  <c r="N457" i="7"/>
  <c r="M457" i="7"/>
  <c r="L457" i="7"/>
  <c r="AX457" i="7" s="1"/>
  <c r="K457" i="7"/>
  <c r="AW457" i="7" s="1"/>
  <c r="J457" i="7"/>
  <c r="AV457" i="7" s="1"/>
  <c r="I457" i="7"/>
  <c r="AU457" i="7" s="1"/>
  <c r="H457" i="7"/>
  <c r="G457" i="7"/>
  <c r="AS457" i="7" s="1"/>
  <c r="F457" i="7"/>
  <c r="E457" i="7"/>
  <c r="D457" i="7"/>
  <c r="C457" i="7"/>
  <c r="AO457" i="7"/>
  <c r="BD457" i="7"/>
  <c r="AJ456" i="7"/>
  <c r="T456" i="7"/>
  <c r="BI456" i="7" s="1"/>
  <c r="S456" i="7"/>
  <c r="BG456" i="7" s="1"/>
  <c r="R456" i="7"/>
  <c r="BF456" i="7" s="1"/>
  <c r="Q456" i="7"/>
  <c r="BE456" i="7" s="1"/>
  <c r="P456" i="7"/>
  <c r="BB456" i="7" s="1"/>
  <c r="O456" i="7"/>
  <c r="BA456" i="7" s="1"/>
  <c r="N456" i="7"/>
  <c r="M456" i="7"/>
  <c r="L456" i="7"/>
  <c r="AX456" i="7" s="1"/>
  <c r="K456" i="7"/>
  <c r="AW456" i="7" s="1"/>
  <c r="J456" i="7"/>
  <c r="AV456" i="7" s="1"/>
  <c r="I456" i="7"/>
  <c r="AU456" i="7" s="1"/>
  <c r="H456" i="7"/>
  <c r="G456" i="7"/>
  <c r="AS456" i="7" s="1"/>
  <c r="F456" i="7"/>
  <c r="BO466" i="7" s="1"/>
  <c r="E456" i="7"/>
  <c r="D456" i="7"/>
  <c r="C456" i="7"/>
  <c r="AJ455" i="7"/>
  <c r="T455" i="7"/>
  <c r="BI455" i="7" s="1"/>
  <c r="S455" i="7"/>
  <c r="BG455" i="7" s="1"/>
  <c r="R455" i="7"/>
  <c r="BF455" i="7" s="1"/>
  <c r="Q455" i="7"/>
  <c r="BE455" i="7" s="1"/>
  <c r="P455" i="7"/>
  <c r="BB455" i="7" s="1"/>
  <c r="O455" i="7"/>
  <c r="BA455" i="7" s="1"/>
  <c r="N455" i="7"/>
  <c r="M455" i="7"/>
  <c r="L455" i="7"/>
  <c r="AX455" i="7" s="1"/>
  <c r="K455" i="7"/>
  <c r="AW455" i="7" s="1"/>
  <c r="J455" i="7"/>
  <c r="AV455" i="7" s="1"/>
  <c r="I455" i="7"/>
  <c r="AU455" i="7" s="1"/>
  <c r="H455" i="7"/>
  <c r="G455" i="7"/>
  <c r="AS455" i="7" s="1"/>
  <c r="F455" i="7"/>
  <c r="BO465" i="7" s="1"/>
  <c r="E455" i="7"/>
  <c r="D455" i="7"/>
  <c r="C455" i="7"/>
  <c r="AR455" i="7"/>
  <c r="AJ454" i="7"/>
  <c r="T454" i="7"/>
  <c r="BI454" i="7" s="1"/>
  <c r="S454" i="7"/>
  <c r="BG454" i="7" s="1"/>
  <c r="R454" i="7"/>
  <c r="BF454" i="7" s="1"/>
  <c r="Q454" i="7"/>
  <c r="BE454" i="7" s="1"/>
  <c r="P454" i="7"/>
  <c r="BB454" i="7" s="1"/>
  <c r="O454" i="7"/>
  <c r="BA454" i="7" s="1"/>
  <c r="N454" i="7"/>
  <c r="M454" i="7"/>
  <c r="L454" i="7"/>
  <c r="AX454" i="7" s="1"/>
  <c r="K454" i="7"/>
  <c r="AW454" i="7" s="1"/>
  <c r="J454" i="7"/>
  <c r="AV454" i="7" s="1"/>
  <c r="I454" i="7"/>
  <c r="AU454" i="7" s="1"/>
  <c r="H454" i="7"/>
  <c r="G454" i="7"/>
  <c r="AS454" i="7" s="1"/>
  <c r="F454" i="7"/>
  <c r="E454" i="7"/>
  <c r="D454" i="7"/>
  <c r="C454" i="7"/>
  <c r="BO454" i="7"/>
  <c r="AJ453" i="7"/>
  <c r="T453" i="7"/>
  <c r="BI453" i="7" s="1"/>
  <c r="S453" i="7"/>
  <c r="BG453" i="7" s="1"/>
  <c r="R453" i="7"/>
  <c r="BF453" i="7" s="1"/>
  <c r="Q453" i="7"/>
  <c r="BE453" i="7" s="1"/>
  <c r="P453" i="7"/>
  <c r="BB453" i="7" s="1"/>
  <c r="O453" i="7"/>
  <c r="BA453" i="7" s="1"/>
  <c r="N453" i="7"/>
  <c r="M453" i="7"/>
  <c r="L453" i="7"/>
  <c r="AX453" i="7" s="1"/>
  <c r="K453" i="7"/>
  <c r="AW453" i="7" s="1"/>
  <c r="J453" i="7"/>
  <c r="AV453" i="7" s="1"/>
  <c r="I453" i="7"/>
  <c r="AU453" i="7" s="1"/>
  <c r="H453" i="7"/>
  <c r="G453" i="7"/>
  <c r="AS453" i="7" s="1"/>
  <c r="F453" i="7"/>
  <c r="E453" i="7"/>
  <c r="D453" i="7"/>
  <c r="C453" i="7"/>
  <c r="BO453" i="7"/>
  <c r="AR453" i="7"/>
  <c r="AJ452" i="7"/>
  <c r="T452" i="7"/>
  <c r="BI452" i="7" s="1"/>
  <c r="S452" i="7"/>
  <c r="BG452" i="7" s="1"/>
  <c r="R452" i="7"/>
  <c r="BF452" i="7" s="1"/>
  <c r="Q452" i="7"/>
  <c r="BE452" i="7" s="1"/>
  <c r="P452" i="7"/>
  <c r="BB452" i="7" s="1"/>
  <c r="O452" i="7"/>
  <c r="BA452" i="7" s="1"/>
  <c r="N452" i="7"/>
  <c r="M452" i="7"/>
  <c r="L452" i="7"/>
  <c r="AX452" i="7" s="1"/>
  <c r="K452" i="7"/>
  <c r="AW452" i="7" s="1"/>
  <c r="J452" i="7"/>
  <c r="AV452" i="7" s="1"/>
  <c r="I452" i="7"/>
  <c r="AU452" i="7" s="1"/>
  <c r="H452" i="7"/>
  <c r="G452" i="7"/>
  <c r="AS452" i="7" s="1"/>
  <c r="F452" i="7"/>
  <c r="AP462" i="7" s="1"/>
  <c r="E452" i="7"/>
  <c r="D452" i="7"/>
  <c r="C452" i="7"/>
  <c r="BD452" i="7"/>
  <c r="AJ451" i="7"/>
  <c r="T451" i="7"/>
  <c r="BI451" i="7" s="1"/>
  <c r="S451" i="7"/>
  <c r="BG451" i="7" s="1"/>
  <c r="R451" i="7"/>
  <c r="BF451" i="7" s="1"/>
  <c r="Q451" i="7"/>
  <c r="BE451" i="7" s="1"/>
  <c r="P451" i="7"/>
  <c r="BB451" i="7" s="1"/>
  <c r="O451" i="7"/>
  <c r="BA451" i="7" s="1"/>
  <c r="N451" i="7"/>
  <c r="M451" i="7"/>
  <c r="L451" i="7"/>
  <c r="AX451" i="7" s="1"/>
  <c r="K451" i="7"/>
  <c r="AW451" i="7" s="1"/>
  <c r="J451" i="7"/>
  <c r="AV451" i="7" s="1"/>
  <c r="I451" i="7"/>
  <c r="AU451" i="7" s="1"/>
  <c r="H451" i="7"/>
  <c r="G451" i="7"/>
  <c r="F451" i="7"/>
  <c r="E451" i="7"/>
  <c r="D451" i="7"/>
  <c r="C451" i="7"/>
  <c r="BO451" i="7"/>
  <c r="AJ450" i="7"/>
  <c r="T450" i="7"/>
  <c r="BI450" i="7" s="1"/>
  <c r="S450" i="7"/>
  <c r="BG450" i="7" s="1"/>
  <c r="R450" i="7"/>
  <c r="BF450" i="7" s="1"/>
  <c r="Q450" i="7"/>
  <c r="BE450" i="7" s="1"/>
  <c r="P450" i="7"/>
  <c r="BB450" i="7" s="1"/>
  <c r="O450" i="7"/>
  <c r="BA450" i="7" s="1"/>
  <c r="N450" i="7"/>
  <c r="M450" i="7"/>
  <c r="L450" i="7"/>
  <c r="AX450" i="7" s="1"/>
  <c r="K450" i="7"/>
  <c r="AW450" i="7" s="1"/>
  <c r="J450" i="7"/>
  <c r="AV450" i="7" s="1"/>
  <c r="I450" i="7"/>
  <c r="AU450" i="7" s="1"/>
  <c r="H450" i="7"/>
  <c r="G450" i="7"/>
  <c r="F450" i="7"/>
  <c r="E450" i="7"/>
  <c r="D450" i="7"/>
  <c r="C450" i="7"/>
  <c r="BD450" i="7"/>
  <c r="AJ449" i="7"/>
  <c r="T449" i="7"/>
  <c r="BI449" i="7" s="1"/>
  <c r="S449" i="7"/>
  <c r="BG449" i="7" s="1"/>
  <c r="R449" i="7"/>
  <c r="BF449" i="7" s="1"/>
  <c r="Q449" i="7"/>
  <c r="BE449" i="7" s="1"/>
  <c r="P449" i="7"/>
  <c r="BB449" i="7" s="1"/>
  <c r="O449" i="7"/>
  <c r="BA449" i="7" s="1"/>
  <c r="N449" i="7"/>
  <c r="M449" i="7"/>
  <c r="L449" i="7"/>
  <c r="AX449" i="7" s="1"/>
  <c r="K449" i="7"/>
  <c r="AW449" i="7" s="1"/>
  <c r="J449" i="7"/>
  <c r="AV449" i="7" s="1"/>
  <c r="I449" i="7"/>
  <c r="AU449" i="7" s="1"/>
  <c r="H449" i="7"/>
  <c r="G449" i="7"/>
  <c r="AS449" i="7" s="1"/>
  <c r="F449" i="7"/>
  <c r="BO459" i="7" s="1"/>
  <c r="E449" i="7"/>
  <c r="D449" i="7"/>
  <c r="C449" i="7"/>
  <c r="AJ448" i="7"/>
  <c r="T448" i="7"/>
  <c r="BI448" i="7" s="1"/>
  <c r="S448" i="7"/>
  <c r="BG448" i="7" s="1"/>
  <c r="R448" i="7"/>
  <c r="BF448" i="7" s="1"/>
  <c r="Q448" i="7"/>
  <c r="BE448" i="7" s="1"/>
  <c r="P448" i="7"/>
  <c r="BB448" i="7" s="1"/>
  <c r="O448" i="7"/>
  <c r="BA448" i="7" s="1"/>
  <c r="N448" i="7"/>
  <c r="M448" i="7"/>
  <c r="L448" i="7"/>
  <c r="AX448" i="7" s="1"/>
  <c r="K448" i="7"/>
  <c r="AW448" i="7" s="1"/>
  <c r="J448" i="7"/>
  <c r="AV448" i="7" s="1"/>
  <c r="I448" i="7"/>
  <c r="AU448" i="7" s="1"/>
  <c r="H448" i="7"/>
  <c r="G448" i="7"/>
  <c r="AS448" i="7" s="1"/>
  <c r="F448" i="7"/>
  <c r="BO458" i="7" s="1"/>
  <c r="E448" i="7"/>
  <c r="D448" i="7"/>
  <c r="C448" i="7"/>
  <c r="AR448" i="7"/>
  <c r="AJ447" i="7"/>
  <c r="T447" i="7"/>
  <c r="BI447" i="7" s="1"/>
  <c r="S447" i="7"/>
  <c r="BG447" i="7" s="1"/>
  <c r="R447" i="7"/>
  <c r="BF447" i="7" s="1"/>
  <c r="Q447" i="7"/>
  <c r="BE447" i="7" s="1"/>
  <c r="P447" i="7"/>
  <c r="BB447" i="7" s="1"/>
  <c r="O447" i="7"/>
  <c r="BA447" i="7" s="1"/>
  <c r="N447" i="7"/>
  <c r="M447" i="7"/>
  <c r="L447" i="7"/>
  <c r="AX447" i="7" s="1"/>
  <c r="K447" i="7"/>
  <c r="AW447" i="7" s="1"/>
  <c r="J447" i="7"/>
  <c r="AV447" i="7" s="1"/>
  <c r="I447" i="7"/>
  <c r="AU447" i="7" s="1"/>
  <c r="H447" i="7"/>
  <c r="G447" i="7"/>
  <c r="F447" i="7"/>
  <c r="E447" i="7"/>
  <c r="D447" i="7"/>
  <c r="C447" i="7"/>
  <c r="BO447" i="7"/>
  <c r="AR447" i="7"/>
  <c r="AJ446" i="7"/>
  <c r="T446" i="7"/>
  <c r="BI446" i="7" s="1"/>
  <c r="S446" i="7"/>
  <c r="BG446" i="7" s="1"/>
  <c r="R446" i="7"/>
  <c r="BF446" i="7" s="1"/>
  <c r="Q446" i="7"/>
  <c r="BE446" i="7" s="1"/>
  <c r="P446" i="7"/>
  <c r="BB446" i="7" s="1"/>
  <c r="O446" i="7"/>
  <c r="BA446" i="7" s="1"/>
  <c r="N446" i="7"/>
  <c r="M446" i="7"/>
  <c r="L446" i="7"/>
  <c r="AX446" i="7" s="1"/>
  <c r="K446" i="7"/>
  <c r="AW446" i="7" s="1"/>
  <c r="J446" i="7"/>
  <c r="AV446" i="7" s="1"/>
  <c r="I446" i="7"/>
  <c r="AU446" i="7" s="1"/>
  <c r="H446" i="7"/>
  <c r="G446" i="7"/>
  <c r="AS446" i="7" s="1"/>
  <c r="F446" i="7"/>
  <c r="E446" i="7"/>
  <c r="D446" i="7"/>
  <c r="C446" i="7"/>
  <c r="BD446" i="7"/>
  <c r="AJ445" i="7"/>
  <c r="T445" i="7"/>
  <c r="BI445" i="7" s="1"/>
  <c r="S445" i="7"/>
  <c r="BG445" i="7" s="1"/>
  <c r="R445" i="7"/>
  <c r="BF445" i="7" s="1"/>
  <c r="Q445" i="7"/>
  <c r="BE445" i="7" s="1"/>
  <c r="P445" i="7"/>
  <c r="BB445" i="7" s="1"/>
  <c r="O445" i="7"/>
  <c r="BA445" i="7" s="1"/>
  <c r="N445" i="7"/>
  <c r="M445" i="7"/>
  <c r="L445" i="7"/>
  <c r="AX445" i="7" s="1"/>
  <c r="K445" i="7"/>
  <c r="AW445" i="7" s="1"/>
  <c r="J445" i="7"/>
  <c r="AV445" i="7" s="1"/>
  <c r="I445" i="7"/>
  <c r="AU445" i="7" s="1"/>
  <c r="H445" i="7"/>
  <c r="G445" i="7"/>
  <c r="F445" i="7"/>
  <c r="E445" i="7"/>
  <c r="D445" i="7"/>
  <c r="C445" i="7"/>
  <c r="AR445" i="7"/>
  <c r="AJ444" i="7"/>
  <c r="T444" i="7"/>
  <c r="BI444" i="7" s="1"/>
  <c r="S444" i="7"/>
  <c r="BG444" i="7" s="1"/>
  <c r="R444" i="7"/>
  <c r="BF444" i="7" s="1"/>
  <c r="Q444" i="7"/>
  <c r="BE444" i="7" s="1"/>
  <c r="P444" i="7"/>
  <c r="BB444" i="7" s="1"/>
  <c r="O444" i="7"/>
  <c r="BA444" i="7" s="1"/>
  <c r="N444" i="7"/>
  <c r="M444" i="7"/>
  <c r="L444" i="7"/>
  <c r="AX444" i="7" s="1"/>
  <c r="K444" i="7"/>
  <c r="AW444" i="7" s="1"/>
  <c r="J444" i="7"/>
  <c r="AV444" i="7" s="1"/>
  <c r="I444" i="7"/>
  <c r="AU444" i="7" s="1"/>
  <c r="H444" i="7"/>
  <c r="G444" i="7"/>
  <c r="AS444" i="7" s="1"/>
  <c r="F444" i="7"/>
  <c r="E444" i="7"/>
  <c r="D444" i="7"/>
  <c r="C444" i="7"/>
  <c r="BO444" i="7"/>
  <c r="AJ443" i="7"/>
  <c r="T443" i="7"/>
  <c r="BI443" i="7" s="1"/>
  <c r="S443" i="7"/>
  <c r="BG443" i="7" s="1"/>
  <c r="R443" i="7"/>
  <c r="BF443" i="7" s="1"/>
  <c r="Q443" i="7"/>
  <c r="BE443" i="7" s="1"/>
  <c r="P443" i="7"/>
  <c r="BB443" i="7" s="1"/>
  <c r="O443" i="7"/>
  <c r="BA443" i="7" s="1"/>
  <c r="N443" i="7"/>
  <c r="M443" i="7"/>
  <c r="L443" i="7"/>
  <c r="AX443" i="7" s="1"/>
  <c r="K443" i="7"/>
  <c r="AW443" i="7" s="1"/>
  <c r="J443" i="7"/>
  <c r="AV443" i="7" s="1"/>
  <c r="I443" i="7"/>
  <c r="AU443" i="7" s="1"/>
  <c r="H443" i="7"/>
  <c r="G443" i="7"/>
  <c r="AS443" i="7" s="1"/>
  <c r="F443" i="7"/>
  <c r="E443" i="7"/>
  <c r="D443" i="7"/>
  <c r="C443" i="7"/>
  <c r="AJ442" i="7"/>
  <c r="T442" i="7"/>
  <c r="BI442" i="7" s="1"/>
  <c r="S442" i="7"/>
  <c r="BG442" i="7" s="1"/>
  <c r="R442" i="7"/>
  <c r="BF442" i="7" s="1"/>
  <c r="Q442" i="7"/>
  <c r="BE442" i="7" s="1"/>
  <c r="P442" i="7"/>
  <c r="BB442" i="7" s="1"/>
  <c r="O442" i="7"/>
  <c r="BA442" i="7" s="1"/>
  <c r="N442" i="7"/>
  <c r="M442" i="7"/>
  <c r="L442" i="7"/>
  <c r="AX442" i="7" s="1"/>
  <c r="K442" i="7"/>
  <c r="AW442" i="7" s="1"/>
  <c r="J442" i="7"/>
  <c r="AV442" i="7" s="1"/>
  <c r="I442" i="7"/>
  <c r="AU442" i="7" s="1"/>
  <c r="H442" i="7"/>
  <c r="G442" i="7"/>
  <c r="AS442" i="7" s="1"/>
  <c r="F442" i="7"/>
  <c r="E442" i="7"/>
  <c r="D442" i="7"/>
  <c r="C442" i="7"/>
  <c r="AR442" i="7"/>
  <c r="AJ441" i="7"/>
  <c r="T441" i="7"/>
  <c r="BI441" i="7" s="1"/>
  <c r="S441" i="7"/>
  <c r="BG441" i="7" s="1"/>
  <c r="R441" i="7"/>
  <c r="BF441" i="7" s="1"/>
  <c r="Q441" i="7"/>
  <c r="BE441" i="7" s="1"/>
  <c r="P441" i="7"/>
  <c r="BB441" i="7" s="1"/>
  <c r="O441" i="7"/>
  <c r="BA441" i="7" s="1"/>
  <c r="N441" i="7"/>
  <c r="M441" i="7"/>
  <c r="L441" i="7"/>
  <c r="AX441" i="7" s="1"/>
  <c r="K441" i="7"/>
  <c r="AW441" i="7" s="1"/>
  <c r="J441" i="7"/>
  <c r="AV441" i="7" s="1"/>
  <c r="I441" i="7"/>
  <c r="AU441" i="7" s="1"/>
  <c r="H441" i="7"/>
  <c r="G441" i="7"/>
  <c r="AS441" i="7" s="1"/>
  <c r="F441" i="7"/>
  <c r="E441" i="7"/>
  <c r="D441" i="7"/>
  <c r="C441" i="7"/>
  <c r="BD441" i="7"/>
  <c r="AJ440" i="7"/>
  <c r="T440" i="7"/>
  <c r="BI440" i="7" s="1"/>
  <c r="S440" i="7"/>
  <c r="BG440" i="7" s="1"/>
  <c r="R440" i="7"/>
  <c r="BF440" i="7" s="1"/>
  <c r="Q440" i="7"/>
  <c r="BE440" i="7" s="1"/>
  <c r="P440" i="7"/>
  <c r="BB440" i="7" s="1"/>
  <c r="O440" i="7"/>
  <c r="BA440" i="7" s="1"/>
  <c r="N440" i="7"/>
  <c r="M440" i="7"/>
  <c r="L440" i="7"/>
  <c r="AX440" i="7" s="1"/>
  <c r="K440" i="7"/>
  <c r="AW440" i="7" s="1"/>
  <c r="J440" i="7"/>
  <c r="AV440" i="7" s="1"/>
  <c r="I440" i="7"/>
  <c r="AU440" i="7" s="1"/>
  <c r="H440" i="7"/>
  <c r="G440" i="7"/>
  <c r="AS440" i="7" s="1"/>
  <c r="F440" i="7"/>
  <c r="AO450" i="7" s="1"/>
  <c r="E440" i="7"/>
  <c r="D440" i="7"/>
  <c r="C440" i="7"/>
  <c r="BD440" i="7"/>
  <c r="AJ439" i="7"/>
  <c r="T439" i="7"/>
  <c r="BI439" i="7" s="1"/>
  <c r="S439" i="7"/>
  <c r="BG439" i="7" s="1"/>
  <c r="R439" i="7"/>
  <c r="BF439" i="7" s="1"/>
  <c r="Q439" i="7"/>
  <c r="BE439" i="7" s="1"/>
  <c r="P439" i="7"/>
  <c r="BB439" i="7" s="1"/>
  <c r="O439" i="7"/>
  <c r="BA439" i="7" s="1"/>
  <c r="N439" i="7"/>
  <c r="M439" i="7"/>
  <c r="L439" i="7"/>
  <c r="AX439" i="7" s="1"/>
  <c r="K439" i="7"/>
  <c r="AW439" i="7" s="1"/>
  <c r="J439" i="7"/>
  <c r="AV439" i="7" s="1"/>
  <c r="I439" i="7"/>
  <c r="AU439" i="7" s="1"/>
  <c r="H439" i="7"/>
  <c r="G439" i="7"/>
  <c r="AS439" i="7" s="1"/>
  <c r="F439" i="7"/>
  <c r="AO449" i="7" s="1"/>
  <c r="E439" i="7"/>
  <c r="D439" i="7"/>
  <c r="C439" i="7"/>
  <c r="BO439" i="7"/>
  <c r="AR439" i="7"/>
  <c r="AJ438" i="7"/>
  <c r="T438" i="7"/>
  <c r="BI438" i="7" s="1"/>
  <c r="S438" i="7"/>
  <c r="BG438" i="7" s="1"/>
  <c r="R438" i="7"/>
  <c r="BF438" i="7" s="1"/>
  <c r="Q438" i="7"/>
  <c r="BE438" i="7" s="1"/>
  <c r="P438" i="7"/>
  <c r="BB438" i="7" s="1"/>
  <c r="O438" i="7"/>
  <c r="BA438" i="7" s="1"/>
  <c r="N438" i="7"/>
  <c r="M438" i="7"/>
  <c r="L438" i="7"/>
  <c r="AX438" i="7" s="1"/>
  <c r="K438" i="7"/>
  <c r="AW438" i="7" s="1"/>
  <c r="J438" i="7"/>
  <c r="AV438" i="7" s="1"/>
  <c r="I438" i="7"/>
  <c r="AU438" i="7" s="1"/>
  <c r="H438" i="7"/>
  <c r="G438" i="7"/>
  <c r="AS438" i="7" s="1"/>
  <c r="F438" i="7"/>
  <c r="E438" i="7"/>
  <c r="D438" i="7"/>
  <c r="C438" i="7"/>
  <c r="AR438" i="7"/>
  <c r="AJ437" i="7"/>
  <c r="T437" i="7"/>
  <c r="BI437" i="7" s="1"/>
  <c r="S437" i="7"/>
  <c r="BG437" i="7" s="1"/>
  <c r="R437" i="7"/>
  <c r="BF437" i="7" s="1"/>
  <c r="Q437" i="7"/>
  <c r="BE437" i="7" s="1"/>
  <c r="P437" i="7"/>
  <c r="BB437" i="7" s="1"/>
  <c r="O437" i="7"/>
  <c r="BA437" i="7" s="1"/>
  <c r="N437" i="7"/>
  <c r="M437" i="7"/>
  <c r="L437" i="7"/>
  <c r="AX437" i="7" s="1"/>
  <c r="K437" i="7"/>
  <c r="AW437" i="7" s="1"/>
  <c r="J437" i="7"/>
  <c r="AV437" i="7" s="1"/>
  <c r="I437" i="7"/>
  <c r="AU437" i="7" s="1"/>
  <c r="H437" i="7"/>
  <c r="G437" i="7"/>
  <c r="AS437" i="7" s="1"/>
  <c r="F437" i="7"/>
  <c r="E437" i="7"/>
  <c r="D437" i="7"/>
  <c r="C437" i="7"/>
  <c r="BD437" i="7"/>
  <c r="AJ436" i="7"/>
  <c r="T436" i="7"/>
  <c r="BI436" i="7" s="1"/>
  <c r="S436" i="7"/>
  <c r="BG436" i="7" s="1"/>
  <c r="R436" i="7"/>
  <c r="BF436" i="7" s="1"/>
  <c r="Q436" i="7"/>
  <c r="BE436" i="7" s="1"/>
  <c r="P436" i="7"/>
  <c r="BB436" i="7" s="1"/>
  <c r="O436" i="7"/>
  <c r="BA436" i="7" s="1"/>
  <c r="N436" i="7"/>
  <c r="M436" i="7"/>
  <c r="L436" i="7"/>
  <c r="AX436" i="7" s="1"/>
  <c r="K436" i="7"/>
  <c r="AW436" i="7" s="1"/>
  <c r="J436" i="7"/>
  <c r="AV436" i="7" s="1"/>
  <c r="I436" i="7"/>
  <c r="AU436" i="7" s="1"/>
  <c r="H436" i="7"/>
  <c r="G436" i="7"/>
  <c r="AS436" i="7" s="1"/>
  <c r="F436" i="7"/>
  <c r="AO446" i="7" s="1"/>
  <c r="E436" i="7"/>
  <c r="D436" i="7"/>
  <c r="C436" i="7"/>
  <c r="AO436" i="7"/>
  <c r="BD436" i="7"/>
  <c r="AJ435" i="7"/>
  <c r="T435" i="7"/>
  <c r="BI435" i="7" s="1"/>
  <c r="S435" i="7"/>
  <c r="BG435" i="7" s="1"/>
  <c r="R435" i="7"/>
  <c r="BF435" i="7" s="1"/>
  <c r="Q435" i="7"/>
  <c r="BE435" i="7" s="1"/>
  <c r="P435" i="7"/>
  <c r="BB435" i="7" s="1"/>
  <c r="O435" i="7"/>
  <c r="BA435" i="7" s="1"/>
  <c r="N435" i="7"/>
  <c r="M435" i="7"/>
  <c r="L435" i="7"/>
  <c r="AX435" i="7" s="1"/>
  <c r="K435" i="7"/>
  <c r="AW435" i="7" s="1"/>
  <c r="J435" i="7"/>
  <c r="AV435" i="7" s="1"/>
  <c r="I435" i="7"/>
  <c r="AU435" i="7" s="1"/>
  <c r="H435" i="7"/>
  <c r="G435" i="7"/>
  <c r="F435" i="7"/>
  <c r="E435" i="7"/>
  <c r="D435" i="7"/>
  <c r="C435" i="7"/>
  <c r="AJ434" i="7"/>
  <c r="T434" i="7"/>
  <c r="BI434" i="7" s="1"/>
  <c r="S434" i="7"/>
  <c r="BG434" i="7" s="1"/>
  <c r="R434" i="7"/>
  <c r="BF434" i="7" s="1"/>
  <c r="Q434" i="7"/>
  <c r="BE434" i="7" s="1"/>
  <c r="P434" i="7"/>
  <c r="BB434" i="7" s="1"/>
  <c r="O434" i="7"/>
  <c r="BA434" i="7" s="1"/>
  <c r="N434" i="7"/>
  <c r="M434" i="7"/>
  <c r="L434" i="7"/>
  <c r="AX434" i="7" s="1"/>
  <c r="K434" i="7"/>
  <c r="AW434" i="7" s="1"/>
  <c r="J434" i="7"/>
  <c r="AV434" i="7" s="1"/>
  <c r="I434" i="7"/>
  <c r="AU434" i="7" s="1"/>
  <c r="H434" i="7"/>
  <c r="G434" i="7"/>
  <c r="F434" i="7"/>
  <c r="E434" i="7"/>
  <c r="D434" i="7"/>
  <c r="C434" i="7"/>
  <c r="AR434" i="7"/>
  <c r="AJ433" i="7"/>
  <c r="T433" i="7"/>
  <c r="BI433" i="7" s="1"/>
  <c r="S433" i="7"/>
  <c r="BG433" i="7" s="1"/>
  <c r="R433" i="7"/>
  <c r="BF433" i="7" s="1"/>
  <c r="Q433" i="7"/>
  <c r="BE433" i="7" s="1"/>
  <c r="P433" i="7"/>
  <c r="BB433" i="7" s="1"/>
  <c r="O433" i="7"/>
  <c r="BA433" i="7" s="1"/>
  <c r="N433" i="7"/>
  <c r="M433" i="7"/>
  <c r="L433" i="7"/>
  <c r="AX433" i="7" s="1"/>
  <c r="K433" i="7"/>
  <c r="AW433" i="7" s="1"/>
  <c r="J433" i="7"/>
  <c r="AV433" i="7" s="1"/>
  <c r="I433" i="7"/>
  <c r="AU433" i="7" s="1"/>
  <c r="H433" i="7"/>
  <c r="G433" i="7"/>
  <c r="AS433" i="7" s="1"/>
  <c r="F433" i="7"/>
  <c r="AO443" i="7" s="1"/>
  <c r="E433" i="7"/>
  <c r="D433" i="7"/>
  <c r="C433" i="7"/>
  <c r="BD433" i="7"/>
  <c r="AJ432" i="7"/>
  <c r="T432" i="7"/>
  <c r="BI432" i="7" s="1"/>
  <c r="S432" i="7"/>
  <c r="BG432" i="7" s="1"/>
  <c r="R432" i="7"/>
  <c r="BF432" i="7" s="1"/>
  <c r="Q432" i="7"/>
  <c r="BE432" i="7" s="1"/>
  <c r="P432" i="7"/>
  <c r="BB432" i="7" s="1"/>
  <c r="O432" i="7"/>
  <c r="BA432" i="7" s="1"/>
  <c r="N432" i="7"/>
  <c r="M432" i="7"/>
  <c r="L432" i="7"/>
  <c r="AX432" i="7" s="1"/>
  <c r="K432" i="7"/>
  <c r="AW432" i="7" s="1"/>
  <c r="J432" i="7"/>
  <c r="AV432" i="7" s="1"/>
  <c r="I432" i="7"/>
  <c r="AU432" i="7" s="1"/>
  <c r="H432" i="7"/>
  <c r="G432" i="7"/>
  <c r="AS432" i="7" s="1"/>
  <c r="F432" i="7"/>
  <c r="AP442" i="7" s="1"/>
  <c r="E432" i="7"/>
  <c r="D432" i="7"/>
  <c r="C432" i="7"/>
  <c r="AR432" i="7"/>
  <c r="AJ431" i="7"/>
  <c r="T431" i="7"/>
  <c r="BI431" i="7" s="1"/>
  <c r="S431" i="7"/>
  <c r="BG431" i="7" s="1"/>
  <c r="R431" i="7"/>
  <c r="BF431" i="7" s="1"/>
  <c r="Q431" i="7"/>
  <c r="BE431" i="7" s="1"/>
  <c r="P431" i="7"/>
  <c r="BB431" i="7" s="1"/>
  <c r="O431" i="7"/>
  <c r="BA431" i="7" s="1"/>
  <c r="N431" i="7"/>
  <c r="M431" i="7"/>
  <c r="L431" i="7"/>
  <c r="AX431" i="7" s="1"/>
  <c r="K431" i="7"/>
  <c r="AW431" i="7" s="1"/>
  <c r="J431" i="7"/>
  <c r="AV431" i="7" s="1"/>
  <c r="I431" i="7"/>
  <c r="AU431" i="7" s="1"/>
  <c r="H431" i="7"/>
  <c r="G431" i="7"/>
  <c r="AS431" i="7" s="1"/>
  <c r="F431" i="7"/>
  <c r="E431" i="7"/>
  <c r="D431" i="7"/>
  <c r="C431" i="7"/>
  <c r="BO431" i="7"/>
  <c r="BD431" i="7"/>
  <c r="AJ430" i="7"/>
  <c r="T430" i="7"/>
  <c r="BI430" i="7" s="1"/>
  <c r="S430" i="7"/>
  <c r="BG430" i="7" s="1"/>
  <c r="R430" i="7"/>
  <c r="BF430" i="7" s="1"/>
  <c r="Q430" i="7"/>
  <c r="BE430" i="7" s="1"/>
  <c r="P430" i="7"/>
  <c r="BB430" i="7" s="1"/>
  <c r="O430" i="7"/>
  <c r="BA430" i="7" s="1"/>
  <c r="N430" i="7"/>
  <c r="M430" i="7"/>
  <c r="L430" i="7"/>
  <c r="AX430" i="7" s="1"/>
  <c r="K430" i="7"/>
  <c r="AW430" i="7" s="1"/>
  <c r="J430" i="7"/>
  <c r="AV430" i="7" s="1"/>
  <c r="I430" i="7"/>
  <c r="AU430" i="7" s="1"/>
  <c r="H430" i="7"/>
  <c r="G430" i="7"/>
  <c r="AS430" i="7" s="1"/>
  <c r="F430" i="7"/>
  <c r="E430" i="7"/>
  <c r="D430" i="7"/>
  <c r="C430" i="7"/>
  <c r="AP430" i="7"/>
  <c r="AR430" i="7"/>
  <c r="AJ429" i="7"/>
  <c r="T429" i="7"/>
  <c r="BI429" i="7" s="1"/>
  <c r="S429" i="7"/>
  <c r="BG429" i="7" s="1"/>
  <c r="R429" i="7"/>
  <c r="BF429" i="7" s="1"/>
  <c r="Q429" i="7"/>
  <c r="BE429" i="7" s="1"/>
  <c r="P429" i="7"/>
  <c r="BB429" i="7" s="1"/>
  <c r="O429" i="7"/>
  <c r="BA429" i="7" s="1"/>
  <c r="N429" i="7"/>
  <c r="M429" i="7"/>
  <c r="L429" i="7"/>
  <c r="AX429" i="7" s="1"/>
  <c r="K429" i="7"/>
  <c r="AW429" i="7" s="1"/>
  <c r="J429" i="7"/>
  <c r="AV429" i="7" s="1"/>
  <c r="I429" i="7"/>
  <c r="AU429" i="7" s="1"/>
  <c r="H429" i="7"/>
  <c r="G429" i="7"/>
  <c r="AS429" i="7" s="1"/>
  <c r="F429" i="7"/>
  <c r="E429" i="7"/>
  <c r="D429" i="7"/>
  <c r="C429" i="7"/>
  <c r="BD429" i="7"/>
  <c r="AJ428" i="7"/>
  <c r="T428" i="7"/>
  <c r="BI428" i="7" s="1"/>
  <c r="S428" i="7"/>
  <c r="BG428" i="7" s="1"/>
  <c r="R428" i="7"/>
  <c r="BF428" i="7" s="1"/>
  <c r="Q428" i="7"/>
  <c r="BE428" i="7" s="1"/>
  <c r="P428" i="7"/>
  <c r="BB428" i="7" s="1"/>
  <c r="O428" i="7"/>
  <c r="BA428" i="7" s="1"/>
  <c r="N428" i="7"/>
  <c r="M428" i="7"/>
  <c r="L428" i="7"/>
  <c r="AX428" i="7" s="1"/>
  <c r="K428" i="7"/>
  <c r="AW428" i="7" s="1"/>
  <c r="J428" i="7"/>
  <c r="AV428" i="7" s="1"/>
  <c r="I428" i="7"/>
  <c r="AU428" i="7" s="1"/>
  <c r="H428" i="7"/>
  <c r="G428" i="7"/>
  <c r="AS428" i="7" s="1"/>
  <c r="F428" i="7"/>
  <c r="E428" i="7"/>
  <c r="D428" i="7"/>
  <c r="C428" i="7"/>
  <c r="BD428" i="7"/>
  <c r="AJ427" i="7"/>
  <c r="T427" i="7"/>
  <c r="BI427" i="7" s="1"/>
  <c r="S427" i="7"/>
  <c r="BG427" i="7" s="1"/>
  <c r="R427" i="7"/>
  <c r="BF427" i="7" s="1"/>
  <c r="Q427" i="7"/>
  <c r="BE427" i="7" s="1"/>
  <c r="P427" i="7"/>
  <c r="BB427" i="7" s="1"/>
  <c r="O427" i="7"/>
  <c r="BA427" i="7" s="1"/>
  <c r="N427" i="7"/>
  <c r="M427" i="7"/>
  <c r="L427" i="7"/>
  <c r="AX427" i="7" s="1"/>
  <c r="K427" i="7"/>
  <c r="AW427" i="7" s="1"/>
  <c r="J427" i="7"/>
  <c r="AV427" i="7" s="1"/>
  <c r="I427" i="7"/>
  <c r="AU427" i="7" s="1"/>
  <c r="H427" i="7"/>
  <c r="G427" i="7"/>
  <c r="AS427" i="7" s="1"/>
  <c r="F427" i="7"/>
  <c r="BO437" i="7" s="1"/>
  <c r="E427" i="7"/>
  <c r="D427" i="7"/>
  <c r="C427" i="7"/>
  <c r="AO427" i="7"/>
  <c r="AJ426" i="7"/>
  <c r="T426" i="7"/>
  <c r="BI426" i="7" s="1"/>
  <c r="S426" i="7"/>
  <c r="BG426" i="7" s="1"/>
  <c r="R426" i="7"/>
  <c r="BF426" i="7" s="1"/>
  <c r="Q426" i="7"/>
  <c r="BE426" i="7" s="1"/>
  <c r="P426" i="7"/>
  <c r="BB426" i="7" s="1"/>
  <c r="O426" i="7"/>
  <c r="BA426" i="7" s="1"/>
  <c r="N426" i="7"/>
  <c r="M426" i="7"/>
  <c r="L426" i="7"/>
  <c r="AX426" i="7" s="1"/>
  <c r="K426" i="7"/>
  <c r="AW426" i="7" s="1"/>
  <c r="J426" i="7"/>
  <c r="AV426" i="7" s="1"/>
  <c r="I426" i="7"/>
  <c r="AU426" i="7" s="1"/>
  <c r="H426" i="7"/>
  <c r="G426" i="7"/>
  <c r="F426" i="7"/>
  <c r="E426" i="7"/>
  <c r="D426" i="7"/>
  <c r="C426" i="7"/>
  <c r="AJ425" i="7"/>
  <c r="T425" i="7"/>
  <c r="BI425" i="7" s="1"/>
  <c r="S425" i="7"/>
  <c r="BG425" i="7" s="1"/>
  <c r="R425" i="7"/>
  <c r="BF425" i="7" s="1"/>
  <c r="Q425" i="7"/>
  <c r="BE425" i="7" s="1"/>
  <c r="P425" i="7"/>
  <c r="BB425" i="7" s="1"/>
  <c r="O425" i="7"/>
  <c r="BA425" i="7" s="1"/>
  <c r="N425" i="7"/>
  <c r="M425" i="7"/>
  <c r="L425" i="7"/>
  <c r="AX425" i="7" s="1"/>
  <c r="K425" i="7"/>
  <c r="AW425" i="7" s="1"/>
  <c r="J425" i="7"/>
  <c r="AV425" i="7" s="1"/>
  <c r="I425" i="7"/>
  <c r="AU425" i="7" s="1"/>
  <c r="H425" i="7"/>
  <c r="G425" i="7"/>
  <c r="AS425" i="7" s="1"/>
  <c r="F425" i="7"/>
  <c r="AP435" i="7" s="1"/>
  <c r="E425" i="7"/>
  <c r="D425" i="7"/>
  <c r="C425" i="7"/>
  <c r="BD425" i="7"/>
  <c r="AJ424" i="7"/>
  <c r="T424" i="7"/>
  <c r="BI424" i="7" s="1"/>
  <c r="S424" i="7"/>
  <c r="BG424" i="7" s="1"/>
  <c r="R424" i="7"/>
  <c r="BF424" i="7" s="1"/>
  <c r="Q424" i="7"/>
  <c r="BE424" i="7" s="1"/>
  <c r="P424" i="7"/>
  <c r="BB424" i="7" s="1"/>
  <c r="O424" i="7"/>
  <c r="BA424" i="7" s="1"/>
  <c r="N424" i="7"/>
  <c r="M424" i="7"/>
  <c r="L424" i="7"/>
  <c r="AX424" i="7" s="1"/>
  <c r="K424" i="7"/>
  <c r="AW424" i="7" s="1"/>
  <c r="J424" i="7"/>
  <c r="AV424" i="7" s="1"/>
  <c r="I424" i="7"/>
  <c r="AU424" i="7" s="1"/>
  <c r="H424" i="7"/>
  <c r="G424" i="7"/>
  <c r="AS424" i="7" s="1"/>
  <c r="F424" i="7"/>
  <c r="AP434" i="7" s="1"/>
  <c r="E424" i="7"/>
  <c r="D424" i="7"/>
  <c r="C424" i="7"/>
  <c r="AP424" i="7"/>
  <c r="AJ423" i="7"/>
  <c r="T423" i="7"/>
  <c r="BI423" i="7" s="1"/>
  <c r="S423" i="7"/>
  <c r="BG423" i="7" s="1"/>
  <c r="R423" i="7"/>
  <c r="BF423" i="7" s="1"/>
  <c r="Q423" i="7"/>
  <c r="BE423" i="7" s="1"/>
  <c r="P423" i="7"/>
  <c r="BB423" i="7" s="1"/>
  <c r="O423" i="7"/>
  <c r="BA423" i="7" s="1"/>
  <c r="N423" i="7"/>
  <c r="M423" i="7"/>
  <c r="L423" i="7"/>
  <c r="AX423" i="7" s="1"/>
  <c r="K423" i="7"/>
  <c r="AW423" i="7" s="1"/>
  <c r="J423" i="7"/>
  <c r="AV423" i="7" s="1"/>
  <c r="I423" i="7"/>
  <c r="AU423" i="7" s="1"/>
  <c r="H423" i="7"/>
  <c r="G423" i="7"/>
  <c r="AS423" i="7" s="1"/>
  <c r="F423" i="7"/>
  <c r="AP433" i="7" s="1"/>
  <c r="E423" i="7"/>
  <c r="D423" i="7"/>
  <c r="C423" i="7"/>
  <c r="AJ422" i="7"/>
  <c r="T422" i="7"/>
  <c r="BI422" i="7" s="1"/>
  <c r="S422" i="7"/>
  <c r="BG422" i="7" s="1"/>
  <c r="R422" i="7"/>
  <c r="BF422" i="7" s="1"/>
  <c r="Q422" i="7"/>
  <c r="BE422" i="7" s="1"/>
  <c r="P422" i="7"/>
  <c r="BB422" i="7" s="1"/>
  <c r="O422" i="7"/>
  <c r="BA422" i="7" s="1"/>
  <c r="N422" i="7"/>
  <c r="M422" i="7"/>
  <c r="L422" i="7"/>
  <c r="AX422" i="7" s="1"/>
  <c r="K422" i="7"/>
  <c r="AW422" i="7" s="1"/>
  <c r="J422" i="7"/>
  <c r="AV422" i="7" s="1"/>
  <c r="I422" i="7"/>
  <c r="AU422" i="7" s="1"/>
  <c r="H422" i="7"/>
  <c r="G422" i="7"/>
  <c r="AS422" i="7" s="1"/>
  <c r="F422" i="7"/>
  <c r="E422" i="7"/>
  <c r="D422" i="7"/>
  <c r="C422" i="7"/>
  <c r="AJ421" i="7"/>
  <c r="T421" i="7"/>
  <c r="BI421" i="7" s="1"/>
  <c r="S421" i="7"/>
  <c r="BG421" i="7" s="1"/>
  <c r="R421" i="7"/>
  <c r="BF421" i="7" s="1"/>
  <c r="Q421" i="7"/>
  <c r="BE421" i="7" s="1"/>
  <c r="P421" i="7"/>
  <c r="BB421" i="7" s="1"/>
  <c r="O421" i="7"/>
  <c r="BA421" i="7" s="1"/>
  <c r="N421" i="7"/>
  <c r="M421" i="7"/>
  <c r="L421" i="7"/>
  <c r="AX421" i="7" s="1"/>
  <c r="K421" i="7"/>
  <c r="AW421" i="7" s="1"/>
  <c r="J421" i="7"/>
  <c r="AV421" i="7" s="1"/>
  <c r="I421" i="7"/>
  <c r="AU421" i="7" s="1"/>
  <c r="H421" i="7"/>
  <c r="G421" i="7"/>
  <c r="AS421" i="7" s="1"/>
  <c r="F421" i="7"/>
  <c r="E421" i="7"/>
  <c r="D421" i="7"/>
  <c r="C421" i="7"/>
  <c r="BD421" i="7"/>
  <c r="AJ420" i="7"/>
  <c r="T420" i="7"/>
  <c r="BI420" i="7" s="1"/>
  <c r="S420" i="7"/>
  <c r="BG420" i="7" s="1"/>
  <c r="R420" i="7"/>
  <c r="BF420" i="7" s="1"/>
  <c r="Q420" i="7"/>
  <c r="BE420" i="7" s="1"/>
  <c r="P420" i="7"/>
  <c r="BB420" i="7" s="1"/>
  <c r="O420" i="7"/>
  <c r="BA420" i="7" s="1"/>
  <c r="N420" i="7"/>
  <c r="M420" i="7"/>
  <c r="L420" i="7"/>
  <c r="AX420" i="7" s="1"/>
  <c r="K420" i="7"/>
  <c r="AW420" i="7" s="1"/>
  <c r="J420" i="7"/>
  <c r="AV420" i="7" s="1"/>
  <c r="I420" i="7"/>
  <c r="AU420" i="7" s="1"/>
  <c r="H420" i="7"/>
  <c r="G420" i="7"/>
  <c r="F420" i="7"/>
  <c r="E420" i="7"/>
  <c r="D420" i="7"/>
  <c r="C420" i="7"/>
  <c r="BO420" i="7"/>
  <c r="AJ419" i="7"/>
  <c r="T419" i="7"/>
  <c r="BI419" i="7" s="1"/>
  <c r="S419" i="7"/>
  <c r="BG419" i="7" s="1"/>
  <c r="R419" i="7"/>
  <c r="BF419" i="7" s="1"/>
  <c r="Q419" i="7"/>
  <c r="BE419" i="7" s="1"/>
  <c r="P419" i="7"/>
  <c r="BB419" i="7" s="1"/>
  <c r="O419" i="7"/>
  <c r="BA419" i="7" s="1"/>
  <c r="N419" i="7"/>
  <c r="M419" i="7"/>
  <c r="L419" i="7"/>
  <c r="AX419" i="7" s="1"/>
  <c r="K419" i="7"/>
  <c r="AW419" i="7" s="1"/>
  <c r="J419" i="7"/>
  <c r="AV419" i="7" s="1"/>
  <c r="I419" i="7"/>
  <c r="AU419" i="7" s="1"/>
  <c r="H419" i="7"/>
  <c r="G419" i="7"/>
  <c r="AS419" i="7" s="1"/>
  <c r="F419" i="7"/>
  <c r="BO429" i="7" s="1"/>
  <c r="E419" i="7"/>
  <c r="D419" i="7"/>
  <c r="C419" i="7"/>
  <c r="BD419" i="7"/>
  <c r="AJ418" i="7"/>
  <c r="T418" i="7"/>
  <c r="BI418" i="7" s="1"/>
  <c r="S418" i="7"/>
  <c r="BG418" i="7" s="1"/>
  <c r="R418" i="7"/>
  <c r="BF418" i="7" s="1"/>
  <c r="Q418" i="7"/>
  <c r="BE418" i="7" s="1"/>
  <c r="P418" i="7"/>
  <c r="BB418" i="7" s="1"/>
  <c r="O418" i="7"/>
  <c r="BA418" i="7" s="1"/>
  <c r="N418" i="7"/>
  <c r="M418" i="7"/>
  <c r="L418" i="7"/>
  <c r="AX418" i="7" s="1"/>
  <c r="K418" i="7"/>
  <c r="AW418" i="7" s="1"/>
  <c r="J418" i="7"/>
  <c r="AV418" i="7" s="1"/>
  <c r="I418" i="7"/>
  <c r="AU418" i="7" s="1"/>
  <c r="H418" i="7"/>
  <c r="G418" i="7"/>
  <c r="AS418" i="7" s="1"/>
  <c r="F418" i="7"/>
  <c r="AO428" i="7" s="1"/>
  <c r="E418" i="7"/>
  <c r="D418" i="7"/>
  <c r="C418" i="7"/>
  <c r="AP418" i="7"/>
  <c r="AJ417" i="7"/>
  <c r="T417" i="7"/>
  <c r="BI417" i="7" s="1"/>
  <c r="S417" i="7"/>
  <c r="BG417" i="7" s="1"/>
  <c r="R417" i="7"/>
  <c r="BF417" i="7" s="1"/>
  <c r="Q417" i="7"/>
  <c r="BE417" i="7" s="1"/>
  <c r="P417" i="7"/>
  <c r="BB417" i="7" s="1"/>
  <c r="O417" i="7"/>
  <c r="BA417" i="7" s="1"/>
  <c r="N417" i="7"/>
  <c r="M417" i="7"/>
  <c r="L417" i="7"/>
  <c r="AX417" i="7" s="1"/>
  <c r="K417" i="7"/>
  <c r="AW417" i="7" s="1"/>
  <c r="J417" i="7"/>
  <c r="AV417" i="7" s="1"/>
  <c r="I417" i="7"/>
  <c r="AU417" i="7" s="1"/>
  <c r="H417" i="7"/>
  <c r="G417" i="7"/>
  <c r="AS417" i="7" s="1"/>
  <c r="F417" i="7"/>
  <c r="E417" i="7"/>
  <c r="D417" i="7"/>
  <c r="C417" i="7"/>
  <c r="AJ416" i="7"/>
  <c r="T416" i="7"/>
  <c r="BI416" i="7" s="1"/>
  <c r="S416" i="7"/>
  <c r="BG416" i="7" s="1"/>
  <c r="R416" i="7"/>
  <c r="BF416" i="7" s="1"/>
  <c r="Q416" i="7"/>
  <c r="BE416" i="7" s="1"/>
  <c r="P416" i="7"/>
  <c r="BB416" i="7" s="1"/>
  <c r="O416" i="7"/>
  <c r="BA416" i="7" s="1"/>
  <c r="N416" i="7"/>
  <c r="M416" i="7"/>
  <c r="L416" i="7"/>
  <c r="AX416" i="7" s="1"/>
  <c r="K416" i="7"/>
  <c r="AW416" i="7" s="1"/>
  <c r="J416" i="7"/>
  <c r="AV416" i="7" s="1"/>
  <c r="I416" i="7"/>
  <c r="AU416" i="7" s="1"/>
  <c r="H416" i="7"/>
  <c r="G416" i="7"/>
  <c r="AS416" i="7" s="1"/>
  <c r="F416" i="7"/>
  <c r="AP426" i="7" s="1"/>
  <c r="E416" i="7"/>
  <c r="D416" i="7"/>
  <c r="C416" i="7"/>
  <c r="AJ415" i="7"/>
  <c r="T415" i="7"/>
  <c r="BI415" i="7" s="1"/>
  <c r="S415" i="7"/>
  <c r="BG415" i="7" s="1"/>
  <c r="R415" i="7"/>
  <c r="BF415" i="7" s="1"/>
  <c r="Q415" i="7"/>
  <c r="BE415" i="7" s="1"/>
  <c r="P415" i="7"/>
  <c r="BB415" i="7" s="1"/>
  <c r="O415" i="7"/>
  <c r="BA415" i="7" s="1"/>
  <c r="N415" i="7"/>
  <c r="M415" i="7"/>
  <c r="L415" i="7"/>
  <c r="AX415" i="7" s="1"/>
  <c r="K415" i="7"/>
  <c r="AW415" i="7" s="1"/>
  <c r="J415" i="7"/>
  <c r="AV415" i="7" s="1"/>
  <c r="I415" i="7"/>
  <c r="AU415" i="7" s="1"/>
  <c r="H415" i="7"/>
  <c r="G415" i="7"/>
  <c r="AS415" i="7" s="1"/>
  <c r="F415" i="7"/>
  <c r="E415" i="7"/>
  <c r="D415" i="7"/>
  <c r="C415" i="7"/>
  <c r="BO415" i="7"/>
  <c r="AJ414" i="7"/>
  <c r="T414" i="7"/>
  <c r="BI414" i="7" s="1"/>
  <c r="S414" i="7"/>
  <c r="BG414" i="7" s="1"/>
  <c r="R414" i="7"/>
  <c r="BF414" i="7" s="1"/>
  <c r="Q414" i="7"/>
  <c r="BE414" i="7" s="1"/>
  <c r="P414" i="7"/>
  <c r="BB414" i="7" s="1"/>
  <c r="O414" i="7"/>
  <c r="BA414" i="7" s="1"/>
  <c r="N414" i="7"/>
  <c r="M414" i="7"/>
  <c r="L414" i="7"/>
  <c r="AX414" i="7" s="1"/>
  <c r="K414" i="7"/>
  <c r="AW414" i="7" s="1"/>
  <c r="J414" i="7"/>
  <c r="AV414" i="7" s="1"/>
  <c r="I414" i="7"/>
  <c r="AU414" i="7" s="1"/>
  <c r="H414" i="7"/>
  <c r="G414" i="7"/>
  <c r="AS414" i="7" s="1"/>
  <c r="F414" i="7"/>
  <c r="E414" i="7"/>
  <c r="D414" i="7"/>
  <c r="C414" i="7"/>
  <c r="AO414" i="7"/>
  <c r="AR414" i="7"/>
  <c r="AJ413" i="7"/>
  <c r="T413" i="7"/>
  <c r="BI413" i="7" s="1"/>
  <c r="S413" i="7"/>
  <c r="BG413" i="7" s="1"/>
  <c r="R413" i="7"/>
  <c r="BF413" i="7" s="1"/>
  <c r="Q413" i="7"/>
  <c r="BE413" i="7" s="1"/>
  <c r="P413" i="7"/>
  <c r="BB413" i="7" s="1"/>
  <c r="O413" i="7"/>
  <c r="BA413" i="7" s="1"/>
  <c r="N413" i="7"/>
  <c r="M413" i="7"/>
  <c r="L413" i="7"/>
  <c r="AX413" i="7" s="1"/>
  <c r="K413" i="7"/>
  <c r="AW413" i="7" s="1"/>
  <c r="J413" i="7"/>
  <c r="AV413" i="7" s="1"/>
  <c r="I413" i="7"/>
  <c r="AU413" i="7" s="1"/>
  <c r="H413" i="7"/>
  <c r="G413" i="7"/>
  <c r="AS413" i="7" s="1"/>
  <c r="F413" i="7"/>
  <c r="BO423" i="7" s="1"/>
  <c r="E413" i="7"/>
  <c r="D413" i="7"/>
  <c r="C413" i="7"/>
  <c r="AJ412" i="7"/>
  <c r="T412" i="7"/>
  <c r="BI412" i="7" s="1"/>
  <c r="S412" i="7"/>
  <c r="BG412" i="7" s="1"/>
  <c r="R412" i="7"/>
  <c r="BF412" i="7" s="1"/>
  <c r="Q412" i="7"/>
  <c r="BE412" i="7" s="1"/>
  <c r="P412" i="7"/>
  <c r="BB412" i="7" s="1"/>
  <c r="O412" i="7"/>
  <c r="BA412" i="7" s="1"/>
  <c r="N412" i="7"/>
  <c r="M412" i="7"/>
  <c r="L412" i="7"/>
  <c r="AX412" i="7" s="1"/>
  <c r="K412" i="7"/>
  <c r="AW412" i="7" s="1"/>
  <c r="J412" i="7"/>
  <c r="AV412" i="7" s="1"/>
  <c r="I412" i="7"/>
  <c r="AU412" i="7" s="1"/>
  <c r="H412" i="7"/>
  <c r="G412" i="7"/>
  <c r="AS412" i="7" s="1"/>
  <c r="F412" i="7"/>
  <c r="AO422" i="7" s="1"/>
  <c r="E412" i="7"/>
  <c r="D412" i="7"/>
  <c r="C412" i="7"/>
  <c r="BO412" i="7"/>
  <c r="AJ411" i="7"/>
  <c r="T411" i="7"/>
  <c r="BI411" i="7" s="1"/>
  <c r="S411" i="7"/>
  <c r="BG411" i="7" s="1"/>
  <c r="R411" i="7"/>
  <c r="BF411" i="7" s="1"/>
  <c r="Q411" i="7"/>
  <c r="BE411" i="7" s="1"/>
  <c r="P411" i="7"/>
  <c r="BB411" i="7" s="1"/>
  <c r="O411" i="7"/>
  <c r="BA411" i="7" s="1"/>
  <c r="N411" i="7"/>
  <c r="M411" i="7"/>
  <c r="L411" i="7"/>
  <c r="AX411" i="7" s="1"/>
  <c r="K411" i="7"/>
  <c r="AW411" i="7" s="1"/>
  <c r="J411" i="7"/>
  <c r="AV411" i="7" s="1"/>
  <c r="I411" i="7"/>
  <c r="AU411" i="7" s="1"/>
  <c r="H411" i="7"/>
  <c r="G411" i="7"/>
  <c r="AS411" i="7" s="1"/>
  <c r="F411" i="7"/>
  <c r="E411" i="7"/>
  <c r="D411" i="7"/>
  <c r="C411" i="7"/>
  <c r="BO411" i="7"/>
  <c r="BD411" i="7"/>
  <c r="AJ410" i="7"/>
  <c r="T410" i="7"/>
  <c r="BI410" i="7" s="1"/>
  <c r="S410" i="7"/>
  <c r="BG410" i="7" s="1"/>
  <c r="R410" i="7"/>
  <c r="BF410" i="7" s="1"/>
  <c r="Q410" i="7"/>
  <c r="BE410" i="7" s="1"/>
  <c r="P410" i="7"/>
  <c r="BB410" i="7" s="1"/>
  <c r="O410" i="7"/>
  <c r="BA410" i="7" s="1"/>
  <c r="N410" i="7"/>
  <c r="M410" i="7"/>
  <c r="L410" i="7"/>
  <c r="AX410" i="7" s="1"/>
  <c r="K410" i="7"/>
  <c r="AW410" i="7" s="1"/>
  <c r="J410" i="7"/>
  <c r="AV410" i="7" s="1"/>
  <c r="I410" i="7"/>
  <c r="AU410" i="7" s="1"/>
  <c r="H410" i="7"/>
  <c r="G410" i="7"/>
  <c r="AS410" i="7" s="1"/>
  <c r="F410" i="7"/>
  <c r="E410" i="7"/>
  <c r="D410" i="7"/>
  <c r="C410" i="7"/>
  <c r="BD410" i="7"/>
  <c r="AJ409" i="7"/>
  <c r="T409" i="7"/>
  <c r="BI409" i="7" s="1"/>
  <c r="S409" i="7"/>
  <c r="BG409" i="7" s="1"/>
  <c r="R409" i="7"/>
  <c r="BF409" i="7" s="1"/>
  <c r="Q409" i="7"/>
  <c r="BE409" i="7" s="1"/>
  <c r="P409" i="7"/>
  <c r="BB409" i="7" s="1"/>
  <c r="O409" i="7"/>
  <c r="BA409" i="7" s="1"/>
  <c r="N409" i="7"/>
  <c r="M409" i="7"/>
  <c r="L409" i="7"/>
  <c r="AX409" i="7" s="1"/>
  <c r="K409" i="7"/>
  <c r="AW409" i="7" s="1"/>
  <c r="J409" i="7"/>
  <c r="AV409" i="7" s="1"/>
  <c r="I409" i="7"/>
  <c r="AU409" i="7" s="1"/>
  <c r="H409" i="7"/>
  <c r="G409" i="7"/>
  <c r="F409" i="7"/>
  <c r="AO419" i="7" s="1"/>
  <c r="E409" i="7"/>
  <c r="D409" i="7"/>
  <c r="C409" i="7"/>
  <c r="AJ408" i="7"/>
  <c r="T408" i="7"/>
  <c r="BI408" i="7" s="1"/>
  <c r="S408" i="7"/>
  <c r="BG408" i="7" s="1"/>
  <c r="R408" i="7"/>
  <c r="BF408" i="7" s="1"/>
  <c r="Q408" i="7"/>
  <c r="BE408" i="7" s="1"/>
  <c r="P408" i="7"/>
  <c r="BB408" i="7" s="1"/>
  <c r="O408" i="7"/>
  <c r="BA408" i="7" s="1"/>
  <c r="N408" i="7"/>
  <c r="M408" i="7"/>
  <c r="L408" i="7"/>
  <c r="AX408" i="7" s="1"/>
  <c r="K408" i="7"/>
  <c r="AW408" i="7" s="1"/>
  <c r="J408" i="7"/>
  <c r="AV408" i="7" s="1"/>
  <c r="I408" i="7"/>
  <c r="AU408" i="7" s="1"/>
  <c r="H408" i="7"/>
  <c r="G408" i="7"/>
  <c r="F408" i="7"/>
  <c r="E408" i="7"/>
  <c r="D408" i="7"/>
  <c r="C408" i="7"/>
  <c r="BO408" i="7"/>
  <c r="AR408" i="7"/>
  <c r="AJ407" i="7"/>
  <c r="T407" i="7"/>
  <c r="BI407" i="7" s="1"/>
  <c r="S407" i="7"/>
  <c r="BG407" i="7" s="1"/>
  <c r="R407" i="7"/>
  <c r="BF407" i="7" s="1"/>
  <c r="Q407" i="7"/>
  <c r="BE407" i="7" s="1"/>
  <c r="P407" i="7"/>
  <c r="BB407" i="7" s="1"/>
  <c r="O407" i="7"/>
  <c r="BA407" i="7" s="1"/>
  <c r="N407" i="7"/>
  <c r="M407" i="7"/>
  <c r="L407" i="7"/>
  <c r="AX407" i="7" s="1"/>
  <c r="K407" i="7"/>
  <c r="AW407" i="7" s="1"/>
  <c r="J407" i="7"/>
  <c r="AV407" i="7" s="1"/>
  <c r="I407" i="7"/>
  <c r="AU407" i="7" s="1"/>
  <c r="H407" i="7"/>
  <c r="G407" i="7"/>
  <c r="AS407" i="7" s="1"/>
  <c r="F407" i="7"/>
  <c r="AO417" i="7" s="1"/>
  <c r="E407" i="7"/>
  <c r="D407" i="7"/>
  <c r="C407" i="7"/>
  <c r="BD407" i="7"/>
  <c r="AJ406" i="7"/>
  <c r="T406" i="7"/>
  <c r="BI406" i="7" s="1"/>
  <c r="S406" i="7"/>
  <c r="BG406" i="7" s="1"/>
  <c r="R406" i="7"/>
  <c r="BF406" i="7" s="1"/>
  <c r="Q406" i="7"/>
  <c r="BE406" i="7" s="1"/>
  <c r="P406" i="7"/>
  <c r="BB406" i="7" s="1"/>
  <c r="O406" i="7"/>
  <c r="BA406" i="7" s="1"/>
  <c r="N406" i="7"/>
  <c r="M406" i="7"/>
  <c r="L406" i="7"/>
  <c r="AX406" i="7" s="1"/>
  <c r="K406" i="7"/>
  <c r="AW406" i="7" s="1"/>
  <c r="J406" i="7"/>
  <c r="AV406" i="7" s="1"/>
  <c r="I406" i="7"/>
  <c r="AU406" i="7" s="1"/>
  <c r="H406" i="7"/>
  <c r="G406" i="7"/>
  <c r="F406" i="7"/>
  <c r="E406" i="7"/>
  <c r="D406" i="7"/>
  <c r="C406" i="7"/>
  <c r="AJ405" i="7"/>
  <c r="T405" i="7"/>
  <c r="BI405" i="7" s="1"/>
  <c r="S405" i="7"/>
  <c r="BG405" i="7" s="1"/>
  <c r="R405" i="7"/>
  <c r="BF405" i="7" s="1"/>
  <c r="Q405" i="7"/>
  <c r="BE405" i="7" s="1"/>
  <c r="P405" i="7"/>
  <c r="BB405" i="7" s="1"/>
  <c r="O405" i="7"/>
  <c r="BA405" i="7" s="1"/>
  <c r="N405" i="7"/>
  <c r="M405" i="7"/>
  <c r="L405" i="7"/>
  <c r="AX405" i="7" s="1"/>
  <c r="K405" i="7"/>
  <c r="AW405" i="7" s="1"/>
  <c r="J405" i="7"/>
  <c r="AV405" i="7" s="1"/>
  <c r="I405" i="7"/>
  <c r="AU405" i="7" s="1"/>
  <c r="H405" i="7"/>
  <c r="G405" i="7"/>
  <c r="AS405" i="7" s="1"/>
  <c r="F405" i="7"/>
  <c r="E405" i="7"/>
  <c r="D405" i="7"/>
  <c r="C405" i="7"/>
  <c r="BO405" i="7"/>
  <c r="AR405" i="7"/>
  <c r="AJ404" i="7"/>
  <c r="T404" i="7"/>
  <c r="BI404" i="7" s="1"/>
  <c r="S404" i="7"/>
  <c r="BG404" i="7" s="1"/>
  <c r="R404" i="7"/>
  <c r="BF404" i="7" s="1"/>
  <c r="Q404" i="7"/>
  <c r="BE404" i="7" s="1"/>
  <c r="P404" i="7"/>
  <c r="BB404" i="7" s="1"/>
  <c r="O404" i="7"/>
  <c r="BA404" i="7" s="1"/>
  <c r="N404" i="7"/>
  <c r="M404" i="7"/>
  <c r="L404" i="7"/>
  <c r="AX404" i="7" s="1"/>
  <c r="K404" i="7"/>
  <c r="AW404" i="7" s="1"/>
  <c r="J404" i="7"/>
  <c r="AV404" i="7" s="1"/>
  <c r="I404" i="7"/>
  <c r="AU404" i="7" s="1"/>
  <c r="H404" i="7"/>
  <c r="G404" i="7"/>
  <c r="AS404" i="7" s="1"/>
  <c r="F404" i="7"/>
  <c r="E404" i="7"/>
  <c r="D404" i="7"/>
  <c r="C404" i="7"/>
  <c r="BD404" i="7"/>
  <c r="AJ403" i="7"/>
  <c r="T403" i="7"/>
  <c r="BI403" i="7" s="1"/>
  <c r="S403" i="7"/>
  <c r="BG403" i="7" s="1"/>
  <c r="R403" i="7"/>
  <c r="BF403" i="7" s="1"/>
  <c r="Q403" i="7"/>
  <c r="BE403" i="7" s="1"/>
  <c r="P403" i="7"/>
  <c r="BB403" i="7" s="1"/>
  <c r="O403" i="7"/>
  <c r="BA403" i="7" s="1"/>
  <c r="N403" i="7"/>
  <c r="M403" i="7"/>
  <c r="L403" i="7"/>
  <c r="AX403" i="7" s="1"/>
  <c r="K403" i="7"/>
  <c r="AW403" i="7" s="1"/>
  <c r="J403" i="7"/>
  <c r="AV403" i="7" s="1"/>
  <c r="I403" i="7"/>
  <c r="AU403" i="7" s="1"/>
  <c r="H403" i="7"/>
  <c r="G403" i="7"/>
  <c r="F403" i="7"/>
  <c r="BO413" i="7" s="1"/>
  <c r="E403" i="7"/>
  <c r="D403" i="7"/>
  <c r="C403" i="7"/>
  <c r="AR403" i="7"/>
  <c r="AJ402" i="7"/>
  <c r="T402" i="7"/>
  <c r="BI402" i="7" s="1"/>
  <c r="S402" i="7"/>
  <c r="BG402" i="7" s="1"/>
  <c r="R402" i="7"/>
  <c r="BF402" i="7" s="1"/>
  <c r="Q402" i="7"/>
  <c r="BE402" i="7" s="1"/>
  <c r="P402" i="7"/>
  <c r="BB402" i="7" s="1"/>
  <c r="O402" i="7"/>
  <c r="BA402" i="7" s="1"/>
  <c r="N402" i="7"/>
  <c r="M402" i="7"/>
  <c r="L402" i="7"/>
  <c r="AX402" i="7" s="1"/>
  <c r="K402" i="7"/>
  <c r="AW402" i="7" s="1"/>
  <c r="J402" i="7"/>
  <c r="AV402" i="7" s="1"/>
  <c r="I402" i="7"/>
  <c r="AU402" i="7" s="1"/>
  <c r="H402" i="7"/>
  <c r="G402" i="7"/>
  <c r="F402" i="7"/>
  <c r="E402" i="7"/>
  <c r="D402" i="7"/>
  <c r="C402" i="7"/>
  <c r="BO402" i="7"/>
  <c r="BD402" i="7"/>
  <c r="AJ401" i="7"/>
  <c r="T401" i="7"/>
  <c r="BI401" i="7" s="1"/>
  <c r="S401" i="7"/>
  <c r="BG401" i="7" s="1"/>
  <c r="R401" i="7"/>
  <c r="BF401" i="7" s="1"/>
  <c r="Q401" i="7"/>
  <c r="BE401" i="7" s="1"/>
  <c r="P401" i="7"/>
  <c r="BB401" i="7" s="1"/>
  <c r="O401" i="7"/>
  <c r="BA401" i="7" s="1"/>
  <c r="N401" i="7"/>
  <c r="M401" i="7"/>
  <c r="L401" i="7"/>
  <c r="AX401" i="7" s="1"/>
  <c r="K401" i="7"/>
  <c r="AW401" i="7" s="1"/>
  <c r="J401" i="7"/>
  <c r="AV401" i="7" s="1"/>
  <c r="I401" i="7"/>
  <c r="AU401" i="7" s="1"/>
  <c r="H401" i="7"/>
  <c r="G401" i="7"/>
  <c r="AS401" i="7" s="1"/>
  <c r="F401" i="7"/>
  <c r="E401" i="7"/>
  <c r="D401" i="7"/>
  <c r="C401" i="7"/>
  <c r="AO401" i="7"/>
  <c r="AJ400" i="7"/>
  <c r="T400" i="7"/>
  <c r="BI400" i="7" s="1"/>
  <c r="S400" i="7"/>
  <c r="BG400" i="7" s="1"/>
  <c r="R400" i="7"/>
  <c r="BF400" i="7" s="1"/>
  <c r="Q400" i="7"/>
  <c r="BE400" i="7" s="1"/>
  <c r="P400" i="7"/>
  <c r="BB400" i="7" s="1"/>
  <c r="O400" i="7"/>
  <c r="BA400" i="7" s="1"/>
  <c r="N400" i="7"/>
  <c r="M400" i="7"/>
  <c r="L400" i="7"/>
  <c r="AX400" i="7" s="1"/>
  <c r="K400" i="7"/>
  <c r="AW400" i="7" s="1"/>
  <c r="J400" i="7"/>
  <c r="AV400" i="7" s="1"/>
  <c r="I400" i="7"/>
  <c r="AU400" i="7" s="1"/>
  <c r="H400" i="7"/>
  <c r="G400" i="7"/>
  <c r="AS400" i="7" s="1"/>
  <c r="F400" i="7"/>
  <c r="BO410" i="7" s="1"/>
  <c r="E400" i="7"/>
  <c r="D400" i="7"/>
  <c r="C400" i="7"/>
  <c r="AR400" i="7"/>
  <c r="AJ399" i="7"/>
  <c r="T399" i="7"/>
  <c r="BI399" i="7" s="1"/>
  <c r="S399" i="7"/>
  <c r="BG399" i="7" s="1"/>
  <c r="R399" i="7"/>
  <c r="BF399" i="7" s="1"/>
  <c r="Q399" i="7"/>
  <c r="BE399" i="7" s="1"/>
  <c r="P399" i="7"/>
  <c r="BB399" i="7" s="1"/>
  <c r="O399" i="7"/>
  <c r="BA399" i="7" s="1"/>
  <c r="N399" i="7"/>
  <c r="M399" i="7"/>
  <c r="L399" i="7"/>
  <c r="AX399" i="7" s="1"/>
  <c r="K399" i="7"/>
  <c r="AW399" i="7" s="1"/>
  <c r="J399" i="7"/>
  <c r="AV399" i="7" s="1"/>
  <c r="I399" i="7"/>
  <c r="AU399" i="7" s="1"/>
  <c r="H399" i="7"/>
  <c r="G399" i="7"/>
  <c r="AS399" i="7" s="1"/>
  <c r="F399" i="7"/>
  <c r="E399" i="7"/>
  <c r="D399" i="7"/>
  <c r="C399" i="7"/>
  <c r="AO399" i="7"/>
  <c r="BD399" i="7"/>
  <c r="AJ398" i="7"/>
  <c r="T398" i="7"/>
  <c r="BI398" i="7" s="1"/>
  <c r="S398" i="7"/>
  <c r="R398" i="7"/>
  <c r="BF398" i="7" s="1"/>
  <c r="Q398" i="7"/>
  <c r="BE398" i="7" s="1"/>
  <c r="P398" i="7"/>
  <c r="BB398" i="7" s="1"/>
  <c r="O398" i="7"/>
  <c r="BA398" i="7" s="1"/>
  <c r="N398" i="7"/>
  <c r="M398" i="7"/>
  <c r="L398" i="7"/>
  <c r="AX398" i="7" s="1"/>
  <c r="K398" i="7"/>
  <c r="AW398" i="7" s="1"/>
  <c r="J398" i="7"/>
  <c r="AV398" i="7" s="1"/>
  <c r="I398" i="7"/>
  <c r="AU398" i="7" s="1"/>
  <c r="H398" i="7"/>
  <c r="G398" i="7"/>
  <c r="AS398" i="7" s="1"/>
  <c r="F398" i="7"/>
  <c r="E398" i="7"/>
  <c r="D398" i="7"/>
  <c r="C398" i="7"/>
  <c r="AJ397" i="7"/>
  <c r="T397" i="7"/>
  <c r="BI397" i="7" s="1"/>
  <c r="S397" i="7"/>
  <c r="BG397" i="7" s="1"/>
  <c r="R397" i="7"/>
  <c r="BF397" i="7" s="1"/>
  <c r="Q397" i="7"/>
  <c r="BE397" i="7" s="1"/>
  <c r="P397" i="7"/>
  <c r="BB397" i="7" s="1"/>
  <c r="O397" i="7"/>
  <c r="BA397" i="7" s="1"/>
  <c r="N397" i="7"/>
  <c r="M397" i="7"/>
  <c r="L397" i="7"/>
  <c r="AX397" i="7" s="1"/>
  <c r="K397" i="7"/>
  <c r="AW397" i="7" s="1"/>
  <c r="J397" i="7"/>
  <c r="AV397" i="7" s="1"/>
  <c r="I397" i="7"/>
  <c r="AU397" i="7" s="1"/>
  <c r="H397" i="7"/>
  <c r="G397" i="7"/>
  <c r="F397" i="7"/>
  <c r="E397" i="7"/>
  <c r="D397" i="7"/>
  <c r="C397" i="7"/>
  <c r="AR397" i="7"/>
  <c r="AJ396" i="7"/>
  <c r="T396" i="7"/>
  <c r="BI396" i="7" s="1"/>
  <c r="S396" i="7"/>
  <c r="BG396" i="7" s="1"/>
  <c r="R396" i="7"/>
  <c r="BF396" i="7" s="1"/>
  <c r="Q396" i="7"/>
  <c r="BE396" i="7" s="1"/>
  <c r="P396" i="7"/>
  <c r="BB396" i="7" s="1"/>
  <c r="O396" i="7"/>
  <c r="BA396" i="7" s="1"/>
  <c r="N396" i="7"/>
  <c r="M396" i="7"/>
  <c r="L396" i="7"/>
  <c r="AX396" i="7" s="1"/>
  <c r="K396" i="7"/>
  <c r="AW396" i="7" s="1"/>
  <c r="J396" i="7"/>
  <c r="AV396" i="7" s="1"/>
  <c r="I396" i="7"/>
  <c r="AU396" i="7" s="1"/>
  <c r="H396" i="7"/>
  <c r="G396" i="7"/>
  <c r="AS396" i="7" s="1"/>
  <c r="F396" i="7"/>
  <c r="E396" i="7"/>
  <c r="D396" i="7"/>
  <c r="C396" i="7"/>
  <c r="AR396" i="7"/>
  <c r="AJ395" i="7"/>
  <c r="T395" i="7"/>
  <c r="BI395" i="7" s="1"/>
  <c r="S395" i="7"/>
  <c r="BG395" i="7" s="1"/>
  <c r="R395" i="7"/>
  <c r="BF395" i="7" s="1"/>
  <c r="Q395" i="7"/>
  <c r="BE395" i="7" s="1"/>
  <c r="P395" i="7"/>
  <c r="BB395" i="7" s="1"/>
  <c r="O395" i="7"/>
  <c r="BA395" i="7" s="1"/>
  <c r="N395" i="7"/>
  <c r="M395" i="7"/>
  <c r="L395" i="7"/>
  <c r="AX395" i="7" s="1"/>
  <c r="K395" i="7"/>
  <c r="AW395" i="7" s="1"/>
  <c r="J395" i="7"/>
  <c r="AV395" i="7" s="1"/>
  <c r="I395" i="7"/>
  <c r="AU395" i="7" s="1"/>
  <c r="H395" i="7"/>
  <c r="G395" i="7"/>
  <c r="AS395" i="7" s="1"/>
  <c r="F395" i="7"/>
  <c r="E395" i="7"/>
  <c r="D395" i="7"/>
  <c r="C395" i="7"/>
  <c r="AR395" i="7"/>
  <c r="AJ394" i="7"/>
  <c r="T394" i="7"/>
  <c r="BI394" i="7" s="1"/>
  <c r="S394" i="7"/>
  <c r="BG394" i="7" s="1"/>
  <c r="R394" i="7"/>
  <c r="BF394" i="7" s="1"/>
  <c r="Q394" i="7"/>
  <c r="BE394" i="7" s="1"/>
  <c r="P394" i="7"/>
  <c r="BB394" i="7" s="1"/>
  <c r="O394" i="7"/>
  <c r="BA394" i="7" s="1"/>
  <c r="N394" i="7"/>
  <c r="M394" i="7"/>
  <c r="L394" i="7"/>
  <c r="AX394" i="7" s="1"/>
  <c r="K394" i="7"/>
  <c r="AW394" i="7" s="1"/>
  <c r="J394" i="7"/>
  <c r="AV394" i="7" s="1"/>
  <c r="I394" i="7"/>
  <c r="AU394" i="7" s="1"/>
  <c r="H394" i="7"/>
  <c r="G394" i="7"/>
  <c r="AS394" i="7" s="1"/>
  <c r="F394" i="7"/>
  <c r="E394" i="7"/>
  <c r="D394" i="7"/>
  <c r="C394" i="7"/>
  <c r="AJ393" i="7"/>
  <c r="T393" i="7"/>
  <c r="BI393" i="7" s="1"/>
  <c r="S393" i="7"/>
  <c r="BG393" i="7" s="1"/>
  <c r="R393" i="7"/>
  <c r="BF393" i="7" s="1"/>
  <c r="Q393" i="7"/>
  <c r="BE393" i="7" s="1"/>
  <c r="P393" i="7"/>
  <c r="BB393" i="7" s="1"/>
  <c r="O393" i="7"/>
  <c r="BA393" i="7" s="1"/>
  <c r="N393" i="7"/>
  <c r="M393" i="7"/>
  <c r="L393" i="7"/>
  <c r="AX393" i="7" s="1"/>
  <c r="K393" i="7"/>
  <c r="AW393" i="7" s="1"/>
  <c r="J393" i="7"/>
  <c r="AV393" i="7" s="1"/>
  <c r="I393" i="7"/>
  <c r="AU393" i="7" s="1"/>
  <c r="H393" i="7"/>
  <c r="G393" i="7"/>
  <c r="AS393" i="7" s="1"/>
  <c r="F393" i="7"/>
  <c r="E393" i="7"/>
  <c r="D393" i="7"/>
  <c r="C393" i="7"/>
  <c r="BD393" i="7"/>
  <c r="AJ392" i="7"/>
  <c r="T392" i="7"/>
  <c r="BI392" i="7" s="1"/>
  <c r="S392" i="7"/>
  <c r="BG392" i="7" s="1"/>
  <c r="R392" i="7"/>
  <c r="BF392" i="7" s="1"/>
  <c r="Q392" i="7"/>
  <c r="BE392" i="7" s="1"/>
  <c r="P392" i="7"/>
  <c r="BB392" i="7" s="1"/>
  <c r="O392" i="7"/>
  <c r="BA392" i="7" s="1"/>
  <c r="N392" i="7"/>
  <c r="M392" i="7"/>
  <c r="L392" i="7"/>
  <c r="AX392" i="7" s="1"/>
  <c r="K392" i="7"/>
  <c r="AW392" i="7" s="1"/>
  <c r="J392" i="7"/>
  <c r="AV392" i="7" s="1"/>
  <c r="I392" i="7"/>
  <c r="AU392" i="7" s="1"/>
  <c r="H392" i="7"/>
  <c r="G392" i="7"/>
  <c r="F392" i="7"/>
  <c r="E392" i="7"/>
  <c r="D392" i="7"/>
  <c r="C392" i="7"/>
  <c r="AJ391" i="7"/>
  <c r="T391" i="7"/>
  <c r="BI391" i="7" s="1"/>
  <c r="S391" i="7"/>
  <c r="BG391" i="7" s="1"/>
  <c r="R391" i="7"/>
  <c r="BF391" i="7" s="1"/>
  <c r="Q391" i="7"/>
  <c r="BE391" i="7" s="1"/>
  <c r="P391" i="7"/>
  <c r="BB391" i="7" s="1"/>
  <c r="O391" i="7"/>
  <c r="BA391" i="7" s="1"/>
  <c r="N391" i="7"/>
  <c r="M391" i="7"/>
  <c r="L391" i="7"/>
  <c r="AX391" i="7" s="1"/>
  <c r="K391" i="7"/>
  <c r="AW391" i="7" s="1"/>
  <c r="J391" i="7"/>
  <c r="AV391" i="7" s="1"/>
  <c r="I391" i="7"/>
  <c r="AU391" i="7" s="1"/>
  <c r="H391" i="7"/>
  <c r="G391" i="7"/>
  <c r="AS391" i="7" s="1"/>
  <c r="F391" i="7"/>
  <c r="E391" i="7"/>
  <c r="D391" i="7"/>
  <c r="C391" i="7"/>
  <c r="AR391" i="7"/>
  <c r="AJ390" i="7"/>
  <c r="T390" i="7"/>
  <c r="BI390" i="7" s="1"/>
  <c r="S390" i="7"/>
  <c r="BG390" i="7" s="1"/>
  <c r="R390" i="7"/>
  <c r="BF390" i="7" s="1"/>
  <c r="Q390" i="7"/>
  <c r="BE390" i="7" s="1"/>
  <c r="P390" i="7"/>
  <c r="BB390" i="7" s="1"/>
  <c r="O390" i="7"/>
  <c r="BA390" i="7" s="1"/>
  <c r="N390" i="7"/>
  <c r="M390" i="7"/>
  <c r="L390" i="7"/>
  <c r="AX390" i="7" s="1"/>
  <c r="K390" i="7"/>
  <c r="AW390" i="7" s="1"/>
  <c r="J390" i="7"/>
  <c r="AV390" i="7" s="1"/>
  <c r="I390" i="7"/>
  <c r="AU390" i="7" s="1"/>
  <c r="H390" i="7"/>
  <c r="G390" i="7"/>
  <c r="AS390" i="7" s="1"/>
  <c r="F390" i="7"/>
  <c r="AO400" i="7" s="1"/>
  <c r="E390" i="7"/>
  <c r="D390" i="7"/>
  <c r="C390" i="7"/>
  <c r="AJ389" i="7"/>
  <c r="T389" i="7"/>
  <c r="BI389" i="7" s="1"/>
  <c r="S389" i="7"/>
  <c r="BG389" i="7" s="1"/>
  <c r="R389" i="7"/>
  <c r="BF389" i="7" s="1"/>
  <c r="Q389" i="7"/>
  <c r="BE389" i="7" s="1"/>
  <c r="P389" i="7"/>
  <c r="BB389" i="7" s="1"/>
  <c r="O389" i="7"/>
  <c r="BA389" i="7" s="1"/>
  <c r="N389" i="7"/>
  <c r="M389" i="7"/>
  <c r="L389" i="7"/>
  <c r="AX389" i="7" s="1"/>
  <c r="K389" i="7"/>
  <c r="AW389" i="7" s="1"/>
  <c r="J389" i="7"/>
  <c r="AV389" i="7" s="1"/>
  <c r="I389" i="7"/>
  <c r="AU389" i="7" s="1"/>
  <c r="H389" i="7"/>
  <c r="G389" i="7"/>
  <c r="AS389" i="7" s="1"/>
  <c r="F389" i="7"/>
  <c r="E389" i="7"/>
  <c r="D389" i="7"/>
  <c r="C389" i="7"/>
  <c r="AO389" i="7"/>
  <c r="AJ388" i="7"/>
  <c r="T388" i="7"/>
  <c r="BI388" i="7" s="1"/>
  <c r="S388" i="7"/>
  <c r="BG388" i="7" s="1"/>
  <c r="R388" i="7"/>
  <c r="BF388" i="7" s="1"/>
  <c r="Q388" i="7"/>
  <c r="BE388" i="7" s="1"/>
  <c r="P388" i="7"/>
  <c r="BB388" i="7" s="1"/>
  <c r="O388" i="7"/>
  <c r="BA388" i="7" s="1"/>
  <c r="N388" i="7"/>
  <c r="M388" i="7"/>
  <c r="L388" i="7"/>
  <c r="AX388" i="7" s="1"/>
  <c r="K388" i="7"/>
  <c r="AW388" i="7" s="1"/>
  <c r="J388" i="7"/>
  <c r="AV388" i="7" s="1"/>
  <c r="I388" i="7"/>
  <c r="AU388" i="7" s="1"/>
  <c r="H388" i="7"/>
  <c r="G388" i="7"/>
  <c r="AS388" i="7" s="1"/>
  <c r="F388" i="7"/>
  <c r="E388" i="7"/>
  <c r="D388" i="7"/>
  <c r="C388" i="7"/>
  <c r="AJ387" i="7"/>
  <c r="T387" i="7"/>
  <c r="BI387" i="7" s="1"/>
  <c r="S387" i="7"/>
  <c r="BG387" i="7" s="1"/>
  <c r="R387" i="7"/>
  <c r="BF387" i="7" s="1"/>
  <c r="Q387" i="7"/>
  <c r="BE387" i="7" s="1"/>
  <c r="P387" i="7"/>
  <c r="BB387" i="7" s="1"/>
  <c r="O387" i="7"/>
  <c r="BA387" i="7" s="1"/>
  <c r="N387" i="7"/>
  <c r="M387" i="7"/>
  <c r="L387" i="7"/>
  <c r="AX387" i="7" s="1"/>
  <c r="K387" i="7"/>
  <c r="AW387" i="7" s="1"/>
  <c r="J387" i="7"/>
  <c r="AV387" i="7" s="1"/>
  <c r="I387" i="7"/>
  <c r="AU387" i="7" s="1"/>
  <c r="H387" i="7"/>
  <c r="G387" i="7"/>
  <c r="AS387" i="7" s="1"/>
  <c r="F387" i="7"/>
  <c r="BO397" i="7" s="1"/>
  <c r="E387" i="7"/>
  <c r="D387" i="7"/>
  <c r="C387" i="7"/>
  <c r="BD387" i="7"/>
  <c r="AJ386" i="7"/>
  <c r="T386" i="7"/>
  <c r="BI386" i="7" s="1"/>
  <c r="S386" i="7"/>
  <c r="BG386" i="7" s="1"/>
  <c r="R386" i="7"/>
  <c r="BF386" i="7" s="1"/>
  <c r="Q386" i="7"/>
  <c r="BE386" i="7" s="1"/>
  <c r="P386" i="7"/>
  <c r="BB386" i="7" s="1"/>
  <c r="O386" i="7"/>
  <c r="BA386" i="7" s="1"/>
  <c r="N386" i="7"/>
  <c r="M386" i="7"/>
  <c r="L386" i="7"/>
  <c r="AX386" i="7" s="1"/>
  <c r="K386" i="7"/>
  <c r="AW386" i="7" s="1"/>
  <c r="J386" i="7"/>
  <c r="AV386" i="7" s="1"/>
  <c r="I386" i="7"/>
  <c r="AU386" i="7" s="1"/>
  <c r="H386" i="7"/>
  <c r="G386" i="7"/>
  <c r="F386" i="7"/>
  <c r="AP396" i="7" s="1"/>
  <c r="E386" i="7"/>
  <c r="D386" i="7"/>
  <c r="C386" i="7"/>
  <c r="AJ385" i="7"/>
  <c r="T385" i="7"/>
  <c r="BI385" i="7" s="1"/>
  <c r="S385" i="7"/>
  <c r="BG385" i="7" s="1"/>
  <c r="R385" i="7"/>
  <c r="BF385" i="7" s="1"/>
  <c r="Q385" i="7"/>
  <c r="BE385" i="7" s="1"/>
  <c r="P385" i="7"/>
  <c r="BB385" i="7" s="1"/>
  <c r="O385" i="7"/>
  <c r="BA385" i="7" s="1"/>
  <c r="N385" i="7"/>
  <c r="M385" i="7"/>
  <c r="L385" i="7"/>
  <c r="AX385" i="7" s="1"/>
  <c r="K385" i="7"/>
  <c r="AW385" i="7" s="1"/>
  <c r="J385" i="7"/>
  <c r="AV385" i="7" s="1"/>
  <c r="I385" i="7"/>
  <c r="AU385" i="7" s="1"/>
  <c r="H385" i="7"/>
  <c r="G385" i="7"/>
  <c r="AS385" i="7" s="1"/>
  <c r="F385" i="7"/>
  <c r="E385" i="7"/>
  <c r="D385" i="7"/>
  <c r="C385" i="7"/>
  <c r="BD385" i="7"/>
  <c r="AJ384" i="7"/>
  <c r="T384" i="7"/>
  <c r="BI384" i="7" s="1"/>
  <c r="S384" i="7"/>
  <c r="BG384" i="7" s="1"/>
  <c r="R384" i="7"/>
  <c r="BF384" i="7" s="1"/>
  <c r="Q384" i="7"/>
  <c r="BE384" i="7" s="1"/>
  <c r="P384" i="7"/>
  <c r="BB384" i="7" s="1"/>
  <c r="O384" i="7"/>
  <c r="BA384" i="7" s="1"/>
  <c r="N384" i="7"/>
  <c r="M384" i="7"/>
  <c r="L384" i="7"/>
  <c r="AX384" i="7" s="1"/>
  <c r="K384" i="7"/>
  <c r="AW384" i="7" s="1"/>
  <c r="J384" i="7"/>
  <c r="AV384" i="7" s="1"/>
  <c r="I384" i="7"/>
  <c r="AU384" i="7" s="1"/>
  <c r="H384" i="7"/>
  <c r="G384" i="7"/>
  <c r="AS384" i="7" s="1"/>
  <c r="F384" i="7"/>
  <c r="E384" i="7"/>
  <c r="D384" i="7"/>
  <c r="C384" i="7"/>
  <c r="AJ383" i="7"/>
  <c r="T383" i="7"/>
  <c r="BI383" i="7" s="1"/>
  <c r="S383" i="7"/>
  <c r="BG383" i="7" s="1"/>
  <c r="R383" i="7"/>
  <c r="BF383" i="7" s="1"/>
  <c r="Q383" i="7"/>
  <c r="BE383" i="7" s="1"/>
  <c r="P383" i="7"/>
  <c r="BB383" i="7" s="1"/>
  <c r="O383" i="7"/>
  <c r="BA383" i="7" s="1"/>
  <c r="N383" i="7"/>
  <c r="M383" i="7"/>
  <c r="L383" i="7"/>
  <c r="AX383" i="7" s="1"/>
  <c r="K383" i="7"/>
  <c r="AW383" i="7" s="1"/>
  <c r="J383" i="7"/>
  <c r="AV383" i="7" s="1"/>
  <c r="I383" i="7"/>
  <c r="AU383" i="7" s="1"/>
  <c r="H383" i="7"/>
  <c r="G383" i="7"/>
  <c r="AS383" i="7" s="1"/>
  <c r="F383" i="7"/>
  <c r="AP393" i="7" s="1"/>
  <c r="E383" i="7"/>
  <c r="D383" i="7"/>
  <c r="C383" i="7"/>
  <c r="AO383" i="7"/>
  <c r="AR383" i="7"/>
  <c r="AJ382" i="7"/>
  <c r="T382" i="7"/>
  <c r="BI382" i="7" s="1"/>
  <c r="S382" i="7"/>
  <c r="BG382" i="7" s="1"/>
  <c r="R382" i="7"/>
  <c r="BF382" i="7" s="1"/>
  <c r="Q382" i="7"/>
  <c r="BE382" i="7" s="1"/>
  <c r="P382" i="7"/>
  <c r="BB382" i="7" s="1"/>
  <c r="O382" i="7"/>
  <c r="BA382" i="7" s="1"/>
  <c r="N382" i="7"/>
  <c r="M382" i="7"/>
  <c r="L382" i="7"/>
  <c r="AX382" i="7" s="1"/>
  <c r="K382" i="7"/>
  <c r="AW382" i="7" s="1"/>
  <c r="J382" i="7"/>
  <c r="AV382" i="7" s="1"/>
  <c r="I382" i="7"/>
  <c r="AU382" i="7" s="1"/>
  <c r="H382" i="7"/>
  <c r="G382" i="7"/>
  <c r="AS382" i="7" s="1"/>
  <c r="F382" i="7"/>
  <c r="AP392" i="7" s="1"/>
  <c r="E382" i="7"/>
  <c r="D382" i="7"/>
  <c r="C382" i="7"/>
  <c r="AJ381" i="7"/>
  <c r="T381" i="7"/>
  <c r="BI381" i="7" s="1"/>
  <c r="S381" i="7"/>
  <c r="BG381" i="7" s="1"/>
  <c r="R381" i="7"/>
  <c r="BF381" i="7" s="1"/>
  <c r="Q381" i="7"/>
  <c r="BE381" i="7" s="1"/>
  <c r="P381" i="7"/>
  <c r="BB381" i="7" s="1"/>
  <c r="O381" i="7"/>
  <c r="BA381" i="7" s="1"/>
  <c r="N381" i="7"/>
  <c r="M381" i="7"/>
  <c r="L381" i="7"/>
  <c r="AX381" i="7" s="1"/>
  <c r="K381" i="7"/>
  <c r="AW381" i="7" s="1"/>
  <c r="J381" i="7"/>
  <c r="AV381" i="7" s="1"/>
  <c r="I381" i="7"/>
  <c r="AU381" i="7" s="1"/>
  <c r="H381" i="7"/>
  <c r="G381" i="7"/>
  <c r="AS381" i="7" s="1"/>
  <c r="F381" i="7"/>
  <c r="AO391" i="7" s="1"/>
  <c r="E381" i="7"/>
  <c r="D381" i="7"/>
  <c r="C381" i="7"/>
  <c r="AR381" i="7"/>
  <c r="AJ380" i="7"/>
  <c r="T380" i="7"/>
  <c r="BI380" i="7" s="1"/>
  <c r="S380" i="7"/>
  <c r="BG380" i="7" s="1"/>
  <c r="R380" i="7"/>
  <c r="BF380" i="7" s="1"/>
  <c r="Q380" i="7"/>
  <c r="BE380" i="7" s="1"/>
  <c r="P380" i="7"/>
  <c r="BB380" i="7" s="1"/>
  <c r="O380" i="7"/>
  <c r="BA380" i="7" s="1"/>
  <c r="N380" i="7"/>
  <c r="M380" i="7"/>
  <c r="L380" i="7"/>
  <c r="AX380" i="7" s="1"/>
  <c r="K380" i="7"/>
  <c r="AW380" i="7" s="1"/>
  <c r="J380" i="7"/>
  <c r="AV380" i="7" s="1"/>
  <c r="I380" i="7"/>
  <c r="AU380" i="7" s="1"/>
  <c r="H380" i="7"/>
  <c r="G380" i="7"/>
  <c r="AS380" i="7" s="1"/>
  <c r="F380" i="7"/>
  <c r="AP390" i="7" s="1"/>
  <c r="E380" i="7"/>
  <c r="D380" i="7"/>
  <c r="C380" i="7"/>
  <c r="AP380" i="7"/>
  <c r="BD380" i="7"/>
  <c r="AJ379" i="7"/>
  <c r="T379" i="7"/>
  <c r="BI379" i="7" s="1"/>
  <c r="S379" i="7"/>
  <c r="BG379" i="7" s="1"/>
  <c r="R379" i="7"/>
  <c r="BF379" i="7" s="1"/>
  <c r="Q379" i="7"/>
  <c r="BE379" i="7" s="1"/>
  <c r="P379" i="7"/>
  <c r="BB379" i="7" s="1"/>
  <c r="O379" i="7"/>
  <c r="BA379" i="7" s="1"/>
  <c r="N379" i="7"/>
  <c r="M379" i="7"/>
  <c r="L379" i="7"/>
  <c r="AX379" i="7" s="1"/>
  <c r="K379" i="7"/>
  <c r="AW379" i="7" s="1"/>
  <c r="J379" i="7"/>
  <c r="AV379" i="7" s="1"/>
  <c r="I379" i="7"/>
  <c r="AU379" i="7" s="1"/>
  <c r="H379" i="7"/>
  <c r="G379" i="7"/>
  <c r="F379" i="7"/>
  <c r="E379" i="7"/>
  <c r="D379" i="7"/>
  <c r="C379" i="7"/>
  <c r="BD379" i="7"/>
  <c r="AJ378" i="7"/>
  <c r="T378" i="7"/>
  <c r="BI378" i="7" s="1"/>
  <c r="S378" i="7"/>
  <c r="BG378" i="7" s="1"/>
  <c r="R378" i="7"/>
  <c r="BF378" i="7" s="1"/>
  <c r="Q378" i="7"/>
  <c r="BE378" i="7" s="1"/>
  <c r="P378" i="7"/>
  <c r="BB378" i="7" s="1"/>
  <c r="O378" i="7"/>
  <c r="BA378" i="7" s="1"/>
  <c r="N378" i="7"/>
  <c r="M378" i="7"/>
  <c r="L378" i="7"/>
  <c r="AX378" i="7" s="1"/>
  <c r="K378" i="7"/>
  <c r="AW378" i="7" s="1"/>
  <c r="J378" i="7"/>
  <c r="AV378" i="7" s="1"/>
  <c r="I378" i="7"/>
  <c r="AU378" i="7" s="1"/>
  <c r="H378" i="7"/>
  <c r="G378" i="7"/>
  <c r="AS378" i="7" s="1"/>
  <c r="F378" i="7"/>
  <c r="E378" i="7"/>
  <c r="D378" i="7"/>
  <c r="C378" i="7"/>
  <c r="AJ377" i="7"/>
  <c r="T377" i="7"/>
  <c r="BI377" i="7" s="1"/>
  <c r="S377" i="7"/>
  <c r="BG377" i="7" s="1"/>
  <c r="R377" i="7"/>
  <c r="BF377" i="7" s="1"/>
  <c r="Q377" i="7"/>
  <c r="BE377" i="7" s="1"/>
  <c r="P377" i="7"/>
  <c r="BB377" i="7" s="1"/>
  <c r="O377" i="7"/>
  <c r="BA377" i="7" s="1"/>
  <c r="N377" i="7"/>
  <c r="M377" i="7"/>
  <c r="L377" i="7"/>
  <c r="AX377" i="7" s="1"/>
  <c r="K377" i="7"/>
  <c r="AW377" i="7" s="1"/>
  <c r="J377" i="7"/>
  <c r="AV377" i="7" s="1"/>
  <c r="I377" i="7"/>
  <c r="AU377" i="7" s="1"/>
  <c r="H377" i="7"/>
  <c r="G377" i="7"/>
  <c r="F377" i="7"/>
  <c r="BO387" i="7" s="1"/>
  <c r="E377" i="7"/>
  <c r="D377" i="7"/>
  <c r="C377" i="7"/>
  <c r="AJ376" i="7"/>
  <c r="T376" i="7"/>
  <c r="BI376" i="7" s="1"/>
  <c r="S376" i="7"/>
  <c r="BG376" i="7" s="1"/>
  <c r="R376" i="7"/>
  <c r="BF376" i="7" s="1"/>
  <c r="Q376" i="7"/>
  <c r="BE376" i="7" s="1"/>
  <c r="P376" i="7"/>
  <c r="BB376" i="7" s="1"/>
  <c r="O376" i="7"/>
  <c r="BA376" i="7" s="1"/>
  <c r="N376" i="7"/>
  <c r="M376" i="7"/>
  <c r="L376" i="7"/>
  <c r="AX376" i="7" s="1"/>
  <c r="K376" i="7"/>
  <c r="AW376" i="7" s="1"/>
  <c r="J376" i="7"/>
  <c r="AV376" i="7" s="1"/>
  <c r="I376" i="7"/>
  <c r="AU376" i="7" s="1"/>
  <c r="H376" i="7"/>
  <c r="G376" i="7"/>
  <c r="F376" i="7"/>
  <c r="E376" i="7"/>
  <c r="D376" i="7"/>
  <c r="C376" i="7"/>
  <c r="BO376" i="7"/>
  <c r="AR376" i="7"/>
  <c r="AJ375" i="7"/>
  <c r="T375" i="7"/>
  <c r="BI375" i="7" s="1"/>
  <c r="S375" i="7"/>
  <c r="BG375" i="7" s="1"/>
  <c r="R375" i="7"/>
  <c r="BF375" i="7" s="1"/>
  <c r="Q375" i="7"/>
  <c r="BE375" i="7" s="1"/>
  <c r="P375" i="7"/>
  <c r="BB375" i="7" s="1"/>
  <c r="O375" i="7"/>
  <c r="BA375" i="7" s="1"/>
  <c r="N375" i="7"/>
  <c r="M375" i="7"/>
  <c r="L375" i="7"/>
  <c r="AX375" i="7" s="1"/>
  <c r="K375" i="7"/>
  <c r="AW375" i="7" s="1"/>
  <c r="J375" i="7"/>
  <c r="AV375" i="7" s="1"/>
  <c r="I375" i="7"/>
  <c r="AU375" i="7" s="1"/>
  <c r="H375" i="7"/>
  <c r="G375" i="7"/>
  <c r="AS375" i="7" s="1"/>
  <c r="F375" i="7"/>
  <c r="E375" i="7"/>
  <c r="D375" i="7"/>
  <c r="C375" i="7"/>
  <c r="AJ374" i="7"/>
  <c r="T374" i="7"/>
  <c r="BI374" i="7" s="1"/>
  <c r="S374" i="7"/>
  <c r="BG374" i="7" s="1"/>
  <c r="R374" i="7"/>
  <c r="BF374" i="7" s="1"/>
  <c r="Q374" i="7"/>
  <c r="BE374" i="7" s="1"/>
  <c r="P374" i="7"/>
  <c r="BB374" i="7" s="1"/>
  <c r="O374" i="7"/>
  <c r="BA374" i="7" s="1"/>
  <c r="N374" i="7"/>
  <c r="M374" i="7"/>
  <c r="L374" i="7"/>
  <c r="AX374" i="7" s="1"/>
  <c r="K374" i="7"/>
  <c r="AW374" i="7" s="1"/>
  <c r="J374" i="7"/>
  <c r="AV374" i="7" s="1"/>
  <c r="I374" i="7"/>
  <c r="AU374" i="7" s="1"/>
  <c r="H374" i="7"/>
  <c r="G374" i="7"/>
  <c r="AS374" i="7" s="1"/>
  <c r="F374" i="7"/>
  <c r="E374" i="7"/>
  <c r="D374" i="7"/>
  <c r="C374" i="7"/>
  <c r="AR374" i="7"/>
  <c r="AJ373" i="7"/>
  <c r="T373" i="7"/>
  <c r="BI373" i="7" s="1"/>
  <c r="S373" i="7"/>
  <c r="BG373" i="7" s="1"/>
  <c r="R373" i="7"/>
  <c r="BF373" i="7" s="1"/>
  <c r="Q373" i="7"/>
  <c r="BE373" i="7" s="1"/>
  <c r="P373" i="7"/>
  <c r="BB373" i="7" s="1"/>
  <c r="O373" i="7"/>
  <c r="BA373" i="7" s="1"/>
  <c r="N373" i="7"/>
  <c r="M373" i="7"/>
  <c r="L373" i="7"/>
  <c r="AX373" i="7" s="1"/>
  <c r="K373" i="7"/>
  <c r="AW373" i="7" s="1"/>
  <c r="J373" i="7"/>
  <c r="AV373" i="7" s="1"/>
  <c r="I373" i="7"/>
  <c r="AU373" i="7" s="1"/>
  <c r="H373" i="7"/>
  <c r="G373" i="7"/>
  <c r="AS373" i="7" s="1"/>
  <c r="F373" i="7"/>
  <c r="E373" i="7"/>
  <c r="D373" i="7"/>
  <c r="C373" i="7"/>
  <c r="BD373" i="7"/>
  <c r="AJ372" i="7"/>
  <c r="T372" i="7"/>
  <c r="BI372" i="7" s="1"/>
  <c r="S372" i="7"/>
  <c r="BG372" i="7" s="1"/>
  <c r="R372" i="7"/>
  <c r="BF372" i="7" s="1"/>
  <c r="Q372" i="7"/>
  <c r="BE372" i="7" s="1"/>
  <c r="P372" i="7"/>
  <c r="BB372" i="7" s="1"/>
  <c r="O372" i="7"/>
  <c r="BA372" i="7" s="1"/>
  <c r="N372" i="7"/>
  <c r="M372" i="7"/>
  <c r="L372" i="7"/>
  <c r="AX372" i="7" s="1"/>
  <c r="K372" i="7"/>
  <c r="AW372" i="7" s="1"/>
  <c r="J372" i="7"/>
  <c r="AV372" i="7" s="1"/>
  <c r="I372" i="7"/>
  <c r="AU372" i="7" s="1"/>
  <c r="H372" i="7"/>
  <c r="G372" i="7"/>
  <c r="AS372" i="7" s="1"/>
  <c r="F372" i="7"/>
  <c r="AP382" i="7" s="1"/>
  <c r="E372" i="7"/>
  <c r="D372" i="7"/>
  <c r="C372" i="7"/>
  <c r="BO372" i="7"/>
  <c r="AJ371" i="7"/>
  <c r="T371" i="7"/>
  <c r="BI371" i="7" s="1"/>
  <c r="S371" i="7"/>
  <c r="BG371" i="7" s="1"/>
  <c r="R371" i="7"/>
  <c r="BF371" i="7" s="1"/>
  <c r="Q371" i="7"/>
  <c r="BE371" i="7" s="1"/>
  <c r="P371" i="7"/>
  <c r="BB371" i="7" s="1"/>
  <c r="O371" i="7"/>
  <c r="BA371" i="7" s="1"/>
  <c r="N371" i="7"/>
  <c r="M371" i="7"/>
  <c r="L371" i="7"/>
  <c r="AX371" i="7" s="1"/>
  <c r="K371" i="7"/>
  <c r="AW371" i="7" s="1"/>
  <c r="J371" i="7"/>
  <c r="AV371" i="7" s="1"/>
  <c r="I371" i="7"/>
  <c r="AU371" i="7" s="1"/>
  <c r="H371" i="7"/>
  <c r="G371" i="7"/>
  <c r="AS371" i="7" s="1"/>
  <c r="F371" i="7"/>
  <c r="AP381" i="7" s="1"/>
  <c r="E371" i="7"/>
  <c r="D371" i="7"/>
  <c r="C371" i="7"/>
  <c r="AJ370" i="7"/>
  <c r="T370" i="7"/>
  <c r="BI370" i="7" s="1"/>
  <c r="S370" i="7"/>
  <c r="BG370" i="7" s="1"/>
  <c r="R370" i="7"/>
  <c r="BF370" i="7" s="1"/>
  <c r="Q370" i="7"/>
  <c r="BE370" i="7" s="1"/>
  <c r="P370" i="7"/>
  <c r="BB370" i="7" s="1"/>
  <c r="O370" i="7"/>
  <c r="BA370" i="7" s="1"/>
  <c r="N370" i="7"/>
  <c r="M370" i="7"/>
  <c r="L370" i="7"/>
  <c r="AX370" i="7" s="1"/>
  <c r="K370" i="7"/>
  <c r="AW370" i="7" s="1"/>
  <c r="J370" i="7"/>
  <c r="AV370" i="7" s="1"/>
  <c r="I370" i="7"/>
  <c r="AU370" i="7" s="1"/>
  <c r="H370" i="7"/>
  <c r="G370" i="7"/>
  <c r="AS370" i="7" s="1"/>
  <c r="F370" i="7"/>
  <c r="E370" i="7"/>
  <c r="D370" i="7"/>
  <c r="C370" i="7"/>
  <c r="AO370" i="7"/>
  <c r="AR370" i="7"/>
  <c r="AJ369" i="7"/>
  <c r="T369" i="7"/>
  <c r="BI369" i="7" s="1"/>
  <c r="S369" i="7"/>
  <c r="BG369" i="7" s="1"/>
  <c r="R369" i="7"/>
  <c r="BF369" i="7" s="1"/>
  <c r="Q369" i="7"/>
  <c r="BE369" i="7" s="1"/>
  <c r="P369" i="7"/>
  <c r="BB369" i="7" s="1"/>
  <c r="O369" i="7"/>
  <c r="BA369" i="7" s="1"/>
  <c r="N369" i="7"/>
  <c r="M369" i="7"/>
  <c r="L369" i="7"/>
  <c r="AX369" i="7" s="1"/>
  <c r="K369" i="7"/>
  <c r="AW369" i="7" s="1"/>
  <c r="J369" i="7"/>
  <c r="AV369" i="7" s="1"/>
  <c r="I369" i="7"/>
  <c r="AU369" i="7" s="1"/>
  <c r="H369" i="7"/>
  <c r="G369" i="7"/>
  <c r="F369" i="7"/>
  <c r="AO379" i="7" s="1"/>
  <c r="E369" i="7"/>
  <c r="D369" i="7"/>
  <c r="C369" i="7"/>
  <c r="AJ368" i="7"/>
  <c r="T368" i="7"/>
  <c r="BI368" i="7" s="1"/>
  <c r="S368" i="7"/>
  <c r="BG368" i="7" s="1"/>
  <c r="R368" i="7"/>
  <c r="BF368" i="7" s="1"/>
  <c r="Q368" i="7"/>
  <c r="BE368" i="7" s="1"/>
  <c r="P368" i="7"/>
  <c r="BB368" i="7" s="1"/>
  <c r="O368" i="7"/>
  <c r="BA368" i="7" s="1"/>
  <c r="N368" i="7"/>
  <c r="M368" i="7"/>
  <c r="L368" i="7"/>
  <c r="AX368" i="7" s="1"/>
  <c r="K368" i="7"/>
  <c r="AW368" i="7" s="1"/>
  <c r="J368" i="7"/>
  <c r="AV368" i="7" s="1"/>
  <c r="I368" i="7"/>
  <c r="AU368" i="7" s="1"/>
  <c r="H368" i="7"/>
  <c r="G368" i="7"/>
  <c r="F368" i="7"/>
  <c r="BO378" i="7" s="1"/>
  <c r="E368" i="7"/>
  <c r="D368" i="7"/>
  <c r="C368" i="7"/>
  <c r="AR368" i="7"/>
  <c r="AJ367" i="7"/>
  <c r="T367" i="7"/>
  <c r="BI367" i="7" s="1"/>
  <c r="S367" i="7"/>
  <c r="BG367" i="7" s="1"/>
  <c r="R367" i="7"/>
  <c r="BF367" i="7" s="1"/>
  <c r="Q367" i="7"/>
  <c r="BE367" i="7" s="1"/>
  <c r="P367" i="7"/>
  <c r="BB367" i="7" s="1"/>
  <c r="O367" i="7"/>
  <c r="BA367" i="7" s="1"/>
  <c r="N367" i="7"/>
  <c r="M367" i="7"/>
  <c r="L367" i="7"/>
  <c r="AX367" i="7" s="1"/>
  <c r="K367" i="7"/>
  <c r="AW367" i="7" s="1"/>
  <c r="J367" i="7"/>
  <c r="AV367" i="7" s="1"/>
  <c r="I367" i="7"/>
  <c r="AU367" i="7" s="1"/>
  <c r="H367" i="7"/>
  <c r="G367" i="7"/>
  <c r="AS367" i="7" s="1"/>
  <c r="F367" i="7"/>
  <c r="E367" i="7"/>
  <c r="D367" i="7"/>
  <c r="C367" i="7"/>
  <c r="AP367" i="7"/>
  <c r="BD367" i="7"/>
  <c r="AJ366" i="7"/>
  <c r="T366" i="7"/>
  <c r="BI366" i="7" s="1"/>
  <c r="S366" i="7"/>
  <c r="BG366" i="7" s="1"/>
  <c r="R366" i="7"/>
  <c r="BF366" i="7" s="1"/>
  <c r="Q366" i="7"/>
  <c r="BE366" i="7" s="1"/>
  <c r="P366" i="7"/>
  <c r="BB366" i="7" s="1"/>
  <c r="O366" i="7"/>
  <c r="BA366" i="7" s="1"/>
  <c r="N366" i="7"/>
  <c r="M366" i="7"/>
  <c r="L366" i="7"/>
  <c r="AX366" i="7" s="1"/>
  <c r="K366" i="7"/>
  <c r="AW366" i="7" s="1"/>
  <c r="J366" i="7"/>
  <c r="AV366" i="7" s="1"/>
  <c r="I366" i="7"/>
  <c r="AU366" i="7" s="1"/>
  <c r="H366" i="7"/>
  <c r="G366" i="7"/>
  <c r="AS366" i="7" s="1"/>
  <c r="F366" i="7"/>
  <c r="E366" i="7"/>
  <c r="D366" i="7"/>
  <c r="C366" i="7"/>
  <c r="AR366" i="7"/>
  <c r="AJ365" i="7"/>
  <c r="T365" i="7"/>
  <c r="BI365" i="7" s="1"/>
  <c r="S365" i="7"/>
  <c r="BG365" i="7" s="1"/>
  <c r="R365" i="7"/>
  <c r="BF365" i="7" s="1"/>
  <c r="Q365" i="7"/>
  <c r="BE365" i="7" s="1"/>
  <c r="P365" i="7"/>
  <c r="BB365" i="7" s="1"/>
  <c r="O365" i="7"/>
  <c r="BA365" i="7" s="1"/>
  <c r="N365" i="7"/>
  <c r="M365" i="7"/>
  <c r="L365" i="7"/>
  <c r="AX365" i="7" s="1"/>
  <c r="K365" i="7"/>
  <c r="AW365" i="7" s="1"/>
  <c r="J365" i="7"/>
  <c r="AV365" i="7" s="1"/>
  <c r="I365" i="7"/>
  <c r="AU365" i="7" s="1"/>
  <c r="H365" i="7"/>
  <c r="G365" i="7"/>
  <c r="AS365" i="7" s="1"/>
  <c r="F365" i="7"/>
  <c r="AO375" i="7" s="1"/>
  <c r="E365" i="7"/>
  <c r="D365" i="7"/>
  <c r="C365" i="7"/>
  <c r="BD365" i="7"/>
  <c r="AJ364" i="7"/>
  <c r="T364" i="7"/>
  <c r="BI364" i="7" s="1"/>
  <c r="S364" i="7"/>
  <c r="BG364" i="7" s="1"/>
  <c r="R364" i="7"/>
  <c r="BF364" i="7" s="1"/>
  <c r="Q364" i="7"/>
  <c r="BE364" i="7" s="1"/>
  <c r="P364" i="7"/>
  <c r="BB364" i="7" s="1"/>
  <c r="O364" i="7"/>
  <c r="BA364" i="7" s="1"/>
  <c r="N364" i="7"/>
  <c r="M364" i="7"/>
  <c r="L364" i="7"/>
  <c r="AX364" i="7" s="1"/>
  <c r="K364" i="7"/>
  <c r="AW364" i="7" s="1"/>
  <c r="J364" i="7"/>
  <c r="AV364" i="7" s="1"/>
  <c r="I364" i="7"/>
  <c r="AU364" i="7" s="1"/>
  <c r="H364" i="7"/>
  <c r="G364" i="7"/>
  <c r="AS364" i="7" s="1"/>
  <c r="F364" i="7"/>
  <c r="E364" i="7"/>
  <c r="D364" i="7"/>
  <c r="C364" i="7"/>
  <c r="AJ363" i="7"/>
  <c r="T363" i="7"/>
  <c r="BI363" i="7" s="1"/>
  <c r="S363" i="7"/>
  <c r="BG363" i="7" s="1"/>
  <c r="R363" i="7"/>
  <c r="BF363" i="7" s="1"/>
  <c r="Q363" i="7"/>
  <c r="BE363" i="7" s="1"/>
  <c r="P363" i="7"/>
  <c r="BB363" i="7" s="1"/>
  <c r="O363" i="7"/>
  <c r="BA363" i="7" s="1"/>
  <c r="N363" i="7"/>
  <c r="M363" i="7"/>
  <c r="L363" i="7"/>
  <c r="AX363" i="7" s="1"/>
  <c r="K363" i="7"/>
  <c r="AW363" i="7" s="1"/>
  <c r="J363" i="7"/>
  <c r="AV363" i="7" s="1"/>
  <c r="I363" i="7"/>
  <c r="AU363" i="7" s="1"/>
  <c r="H363" i="7"/>
  <c r="G363" i="7"/>
  <c r="AS363" i="7" s="1"/>
  <c r="F363" i="7"/>
  <c r="E363" i="7"/>
  <c r="D363" i="7"/>
  <c r="C363" i="7"/>
  <c r="AJ362" i="7"/>
  <c r="T362" i="7"/>
  <c r="BI362" i="7" s="1"/>
  <c r="S362" i="7"/>
  <c r="BG362" i="7" s="1"/>
  <c r="R362" i="7"/>
  <c r="BF362" i="7" s="1"/>
  <c r="Q362" i="7"/>
  <c r="BE362" i="7" s="1"/>
  <c r="P362" i="7"/>
  <c r="BB362" i="7" s="1"/>
  <c r="O362" i="7"/>
  <c r="BA362" i="7" s="1"/>
  <c r="N362" i="7"/>
  <c r="M362" i="7"/>
  <c r="L362" i="7"/>
  <c r="AX362" i="7" s="1"/>
  <c r="K362" i="7"/>
  <c r="AW362" i="7" s="1"/>
  <c r="J362" i="7"/>
  <c r="AV362" i="7" s="1"/>
  <c r="I362" i="7"/>
  <c r="AU362" i="7" s="1"/>
  <c r="H362" i="7"/>
  <c r="G362" i="7"/>
  <c r="AS362" i="7" s="1"/>
  <c r="F362" i="7"/>
  <c r="E362" i="7"/>
  <c r="D362" i="7"/>
  <c r="C362" i="7"/>
  <c r="AR362" i="7"/>
  <c r="AJ361" i="7"/>
  <c r="T361" i="7"/>
  <c r="BI361" i="7" s="1"/>
  <c r="S361" i="7"/>
  <c r="BG361" i="7" s="1"/>
  <c r="R361" i="7"/>
  <c r="BF361" i="7" s="1"/>
  <c r="Q361" i="7"/>
  <c r="BE361" i="7" s="1"/>
  <c r="P361" i="7"/>
  <c r="BB361" i="7" s="1"/>
  <c r="O361" i="7"/>
  <c r="BA361" i="7" s="1"/>
  <c r="N361" i="7"/>
  <c r="M361" i="7"/>
  <c r="L361" i="7"/>
  <c r="AX361" i="7" s="1"/>
  <c r="K361" i="7"/>
  <c r="AW361" i="7" s="1"/>
  <c r="J361" i="7"/>
  <c r="AV361" i="7" s="1"/>
  <c r="I361" i="7"/>
  <c r="AU361" i="7" s="1"/>
  <c r="H361" i="7"/>
  <c r="G361" i="7"/>
  <c r="AS361" i="7" s="1"/>
  <c r="F361" i="7"/>
  <c r="BO371" i="7" s="1"/>
  <c r="E361" i="7"/>
  <c r="D361" i="7"/>
  <c r="C361" i="7"/>
  <c r="AJ360" i="7"/>
  <c r="T360" i="7"/>
  <c r="BI360" i="7" s="1"/>
  <c r="S360" i="7"/>
  <c r="BG360" i="7" s="1"/>
  <c r="R360" i="7"/>
  <c r="BF360" i="7" s="1"/>
  <c r="Q360" i="7"/>
  <c r="BE360" i="7" s="1"/>
  <c r="P360" i="7"/>
  <c r="BB360" i="7" s="1"/>
  <c r="O360" i="7"/>
  <c r="BA360" i="7" s="1"/>
  <c r="N360" i="7"/>
  <c r="M360" i="7"/>
  <c r="L360" i="7"/>
  <c r="AX360" i="7" s="1"/>
  <c r="K360" i="7"/>
  <c r="AW360" i="7" s="1"/>
  <c r="J360" i="7"/>
  <c r="AV360" i="7" s="1"/>
  <c r="I360" i="7"/>
  <c r="AU360" i="7" s="1"/>
  <c r="H360" i="7"/>
  <c r="G360" i="7"/>
  <c r="AS360" i="7" s="1"/>
  <c r="F360" i="7"/>
  <c r="E360" i="7"/>
  <c r="D360" i="7"/>
  <c r="C360" i="7"/>
  <c r="BO360" i="7"/>
  <c r="AJ359" i="7"/>
  <c r="T359" i="7"/>
  <c r="BI359" i="7" s="1"/>
  <c r="S359" i="7"/>
  <c r="BG359" i="7" s="1"/>
  <c r="R359" i="7"/>
  <c r="BF359" i="7" s="1"/>
  <c r="Q359" i="7"/>
  <c r="BE359" i="7" s="1"/>
  <c r="P359" i="7"/>
  <c r="BB359" i="7" s="1"/>
  <c r="O359" i="7"/>
  <c r="BA359" i="7" s="1"/>
  <c r="N359" i="7"/>
  <c r="M359" i="7"/>
  <c r="L359" i="7"/>
  <c r="AX359" i="7" s="1"/>
  <c r="K359" i="7"/>
  <c r="AW359" i="7" s="1"/>
  <c r="J359" i="7"/>
  <c r="AV359" i="7" s="1"/>
  <c r="I359" i="7"/>
  <c r="AU359" i="7" s="1"/>
  <c r="H359" i="7"/>
  <c r="G359" i="7"/>
  <c r="AS359" i="7" s="1"/>
  <c r="F359" i="7"/>
  <c r="AP369" i="7" s="1"/>
  <c r="E359" i="7"/>
  <c r="D359" i="7"/>
  <c r="C359" i="7"/>
  <c r="AJ358" i="7"/>
  <c r="T358" i="7"/>
  <c r="BI358" i="7" s="1"/>
  <c r="S358" i="7"/>
  <c r="BG358" i="7" s="1"/>
  <c r="R358" i="7"/>
  <c r="BF358" i="7" s="1"/>
  <c r="Q358" i="7"/>
  <c r="BE358" i="7" s="1"/>
  <c r="P358" i="7"/>
  <c r="BB358" i="7" s="1"/>
  <c r="O358" i="7"/>
  <c r="BA358" i="7" s="1"/>
  <c r="N358" i="7"/>
  <c r="M358" i="7"/>
  <c r="L358" i="7"/>
  <c r="AX358" i="7" s="1"/>
  <c r="K358" i="7"/>
  <c r="AW358" i="7" s="1"/>
  <c r="J358" i="7"/>
  <c r="AV358" i="7" s="1"/>
  <c r="I358" i="7"/>
  <c r="AU358" i="7" s="1"/>
  <c r="H358" i="7"/>
  <c r="G358" i="7"/>
  <c r="F358" i="7"/>
  <c r="BO368" i="7" s="1"/>
  <c r="E358" i="7"/>
  <c r="D358" i="7"/>
  <c r="C358" i="7"/>
  <c r="AJ357" i="7"/>
  <c r="T357" i="7"/>
  <c r="BI357" i="7" s="1"/>
  <c r="S357" i="7"/>
  <c r="BG357" i="7" s="1"/>
  <c r="R357" i="7"/>
  <c r="BF357" i="7" s="1"/>
  <c r="Q357" i="7"/>
  <c r="BE357" i="7" s="1"/>
  <c r="P357" i="7"/>
  <c r="BB357" i="7" s="1"/>
  <c r="O357" i="7"/>
  <c r="BA357" i="7" s="1"/>
  <c r="N357" i="7"/>
  <c r="M357" i="7"/>
  <c r="L357" i="7"/>
  <c r="AX357" i="7" s="1"/>
  <c r="K357" i="7"/>
  <c r="AW357" i="7" s="1"/>
  <c r="J357" i="7"/>
  <c r="AV357" i="7" s="1"/>
  <c r="I357" i="7"/>
  <c r="AU357" i="7" s="1"/>
  <c r="H357" i="7"/>
  <c r="G357" i="7"/>
  <c r="F357" i="7"/>
  <c r="E357" i="7"/>
  <c r="D357" i="7"/>
  <c r="C357" i="7"/>
  <c r="BO357" i="7"/>
  <c r="AJ356" i="7"/>
  <c r="T356" i="7"/>
  <c r="BI356" i="7" s="1"/>
  <c r="S356" i="7"/>
  <c r="BG356" i="7" s="1"/>
  <c r="R356" i="7"/>
  <c r="BF356" i="7" s="1"/>
  <c r="Q356" i="7"/>
  <c r="BE356" i="7" s="1"/>
  <c r="P356" i="7"/>
  <c r="BB356" i="7" s="1"/>
  <c r="O356" i="7"/>
  <c r="BA356" i="7" s="1"/>
  <c r="N356" i="7"/>
  <c r="M356" i="7"/>
  <c r="L356" i="7"/>
  <c r="AX356" i="7" s="1"/>
  <c r="K356" i="7"/>
  <c r="AW356" i="7" s="1"/>
  <c r="J356" i="7"/>
  <c r="AV356" i="7" s="1"/>
  <c r="I356" i="7"/>
  <c r="AU356" i="7" s="1"/>
  <c r="H356" i="7"/>
  <c r="G356" i="7"/>
  <c r="AS356" i="7" s="1"/>
  <c r="F356" i="7"/>
  <c r="E356" i="7"/>
  <c r="D356" i="7"/>
  <c r="C356" i="7"/>
  <c r="BD356" i="7"/>
  <c r="AJ355" i="7"/>
  <c r="T355" i="7"/>
  <c r="BI355" i="7" s="1"/>
  <c r="S355" i="7"/>
  <c r="BG355" i="7" s="1"/>
  <c r="R355" i="7"/>
  <c r="BF355" i="7" s="1"/>
  <c r="Q355" i="7"/>
  <c r="BE355" i="7" s="1"/>
  <c r="P355" i="7"/>
  <c r="BB355" i="7" s="1"/>
  <c r="O355" i="7"/>
  <c r="BA355" i="7" s="1"/>
  <c r="N355" i="7"/>
  <c r="M355" i="7"/>
  <c r="L355" i="7"/>
  <c r="AX355" i="7" s="1"/>
  <c r="K355" i="7"/>
  <c r="AW355" i="7" s="1"/>
  <c r="J355" i="7"/>
  <c r="AV355" i="7" s="1"/>
  <c r="I355" i="7"/>
  <c r="AU355" i="7" s="1"/>
  <c r="H355" i="7"/>
  <c r="G355" i="7"/>
  <c r="AS355" i="7" s="1"/>
  <c r="F355" i="7"/>
  <c r="BO365" i="7" s="1"/>
  <c r="E355" i="7"/>
  <c r="D355" i="7"/>
  <c r="C355" i="7"/>
  <c r="AJ354" i="7"/>
  <c r="T354" i="7"/>
  <c r="BI354" i="7" s="1"/>
  <c r="S354" i="7"/>
  <c r="BG354" i="7" s="1"/>
  <c r="R354" i="7"/>
  <c r="BF354" i="7" s="1"/>
  <c r="Q354" i="7"/>
  <c r="BE354" i="7" s="1"/>
  <c r="P354" i="7"/>
  <c r="BB354" i="7" s="1"/>
  <c r="O354" i="7"/>
  <c r="BA354" i="7" s="1"/>
  <c r="N354" i="7"/>
  <c r="M354" i="7"/>
  <c r="L354" i="7"/>
  <c r="AX354" i="7" s="1"/>
  <c r="K354" i="7"/>
  <c r="AW354" i="7" s="1"/>
  <c r="J354" i="7"/>
  <c r="AV354" i="7" s="1"/>
  <c r="I354" i="7"/>
  <c r="AU354" i="7" s="1"/>
  <c r="H354" i="7"/>
  <c r="G354" i="7"/>
  <c r="AS354" i="7" s="1"/>
  <c r="F354" i="7"/>
  <c r="AP364" i="7" s="1"/>
  <c r="E354" i="7"/>
  <c r="D354" i="7"/>
  <c r="C354" i="7"/>
  <c r="AR354" i="7"/>
  <c r="AJ353" i="7"/>
  <c r="T353" i="7"/>
  <c r="BI353" i="7" s="1"/>
  <c r="S353" i="7"/>
  <c r="BG353" i="7" s="1"/>
  <c r="R353" i="7"/>
  <c r="BF353" i="7" s="1"/>
  <c r="Q353" i="7"/>
  <c r="BE353" i="7" s="1"/>
  <c r="P353" i="7"/>
  <c r="BB353" i="7" s="1"/>
  <c r="O353" i="7"/>
  <c r="BA353" i="7" s="1"/>
  <c r="N353" i="7"/>
  <c r="M353" i="7"/>
  <c r="L353" i="7"/>
  <c r="AX353" i="7" s="1"/>
  <c r="K353" i="7"/>
  <c r="AW353" i="7" s="1"/>
  <c r="J353" i="7"/>
  <c r="AV353" i="7" s="1"/>
  <c r="I353" i="7"/>
  <c r="AU353" i="7" s="1"/>
  <c r="H353" i="7"/>
  <c r="G353" i="7"/>
  <c r="AS353" i="7" s="1"/>
  <c r="F353" i="7"/>
  <c r="BO363" i="7" s="1"/>
  <c r="E353" i="7"/>
  <c r="D353" i="7"/>
  <c r="C353" i="7"/>
  <c r="BD353" i="7"/>
  <c r="AJ352" i="7"/>
  <c r="T352" i="7"/>
  <c r="BI352" i="7" s="1"/>
  <c r="S352" i="7"/>
  <c r="BG352" i="7" s="1"/>
  <c r="R352" i="7"/>
  <c r="BF352" i="7" s="1"/>
  <c r="Q352" i="7"/>
  <c r="BE352" i="7" s="1"/>
  <c r="P352" i="7"/>
  <c r="BB352" i="7" s="1"/>
  <c r="O352" i="7"/>
  <c r="BA352" i="7" s="1"/>
  <c r="N352" i="7"/>
  <c r="M352" i="7"/>
  <c r="L352" i="7"/>
  <c r="AX352" i="7" s="1"/>
  <c r="K352" i="7"/>
  <c r="AW352" i="7" s="1"/>
  <c r="J352" i="7"/>
  <c r="AV352" i="7" s="1"/>
  <c r="I352" i="7"/>
  <c r="AU352" i="7" s="1"/>
  <c r="H352" i="7"/>
  <c r="G352" i="7"/>
  <c r="F352" i="7"/>
  <c r="AO362" i="7" s="1"/>
  <c r="E352" i="7"/>
  <c r="D352" i="7"/>
  <c r="C352" i="7"/>
  <c r="AR352" i="7"/>
  <c r="AJ351" i="7"/>
  <c r="T351" i="7"/>
  <c r="BI351" i="7" s="1"/>
  <c r="S351" i="7"/>
  <c r="BG351" i="7" s="1"/>
  <c r="R351" i="7"/>
  <c r="BF351" i="7" s="1"/>
  <c r="Q351" i="7"/>
  <c r="BE351" i="7" s="1"/>
  <c r="P351" i="7"/>
  <c r="BB351" i="7" s="1"/>
  <c r="O351" i="7"/>
  <c r="BA351" i="7" s="1"/>
  <c r="N351" i="7"/>
  <c r="M351" i="7"/>
  <c r="L351" i="7"/>
  <c r="AX351" i="7" s="1"/>
  <c r="K351" i="7"/>
  <c r="AW351" i="7" s="1"/>
  <c r="J351" i="7"/>
  <c r="AV351" i="7" s="1"/>
  <c r="I351" i="7"/>
  <c r="AU351" i="7" s="1"/>
  <c r="H351" i="7"/>
  <c r="G351" i="7"/>
  <c r="F351" i="7"/>
  <c r="AP361" i="7" s="1"/>
  <c r="E351" i="7"/>
  <c r="D351" i="7"/>
  <c r="C351" i="7"/>
  <c r="BO351" i="7"/>
  <c r="AR351" i="7"/>
  <c r="AJ350" i="7"/>
  <c r="T350" i="7"/>
  <c r="BI350" i="7" s="1"/>
  <c r="S350" i="7"/>
  <c r="BG350" i="7" s="1"/>
  <c r="R350" i="7"/>
  <c r="BF350" i="7" s="1"/>
  <c r="Q350" i="7"/>
  <c r="BE350" i="7" s="1"/>
  <c r="P350" i="7"/>
  <c r="BB350" i="7" s="1"/>
  <c r="O350" i="7"/>
  <c r="BA350" i="7" s="1"/>
  <c r="N350" i="7"/>
  <c r="M350" i="7"/>
  <c r="L350" i="7"/>
  <c r="AX350" i="7" s="1"/>
  <c r="K350" i="7"/>
  <c r="AW350" i="7" s="1"/>
  <c r="J350" i="7"/>
  <c r="AV350" i="7" s="1"/>
  <c r="I350" i="7"/>
  <c r="AU350" i="7" s="1"/>
  <c r="H350" i="7"/>
  <c r="G350" i="7"/>
  <c r="AS350" i="7" s="1"/>
  <c r="F350" i="7"/>
  <c r="E350" i="7"/>
  <c r="D350" i="7"/>
  <c r="C350" i="7"/>
  <c r="AO350" i="7"/>
  <c r="AJ349" i="7"/>
  <c r="T349" i="7"/>
  <c r="BI349" i="7" s="1"/>
  <c r="S349" i="7"/>
  <c r="BG349" i="7" s="1"/>
  <c r="R349" i="7"/>
  <c r="BF349" i="7" s="1"/>
  <c r="Q349" i="7"/>
  <c r="BE349" i="7" s="1"/>
  <c r="P349" i="7"/>
  <c r="BB349" i="7" s="1"/>
  <c r="O349" i="7"/>
  <c r="BA349" i="7" s="1"/>
  <c r="N349" i="7"/>
  <c r="M349" i="7"/>
  <c r="L349" i="7"/>
  <c r="AX349" i="7" s="1"/>
  <c r="K349" i="7"/>
  <c r="AW349" i="7" s="1"/>
  <c r="J349" i="7"/>
  <c r="AV349" i="7" s="1"/>
  <c r="I349" i="7"/>
  <c r="AU349" i="7" s="1"/>
  <c r="H349" i="7"/>
  <c r="G349" i="7"/>
  <c r="F349" i="7"/>
  <c r="BO359" i="7" s="1"/>
  <c r="E349" i="7"/>
  <c r="D349" i="7"/>
  <c r="C349" i="7"/>
  <c r="BO349" i="7"/>
  <c r="AJ348" i="7"/>
  <c r="T348" i="7"/>
  <c r="BI348" i="7" s="1"/>
  <c r="S348" i="7"/>
  <c r="BG348" i="7" s="1"/>
  <c r="R348" i="7"/>
  <c r="BF348" i="7" s="1"/>
  <c r="Q348" i="7"/>
  <c r="BE348" i="7" s="1"/>
  <c r="P348" i="7"/>
  <c r="BB348" i="7" s="1"/>
  <c r="O348" i="7"/>
  <c r="BA348" i="7" s="1"/>
  <c r="N348" i="7"/>
  <c r="M348" i="7"/>
  <c r="L348" i="7"/>
  <c r="AX348" i="7" s="1"/>
  <c r="K348" i="7"/>
  <c r="AW348" i="7" s="1"/>
  <c r="J348" i="7"/>
  <c r="AV348" i="7" s="1"/>
  <c r="I348" i="7"/>
  <c r="AU348" i="7" s="1"/>
  <c r="H348" i="7"/>
  <c r="G348" i="7"/>
  <c r="AS348" i="7" s="1"/>
  <c r="F348" i="7"/>
  <c r="E348" i="7"/>
  <c r="D348" i="7"/>
  <c r="C348" i="7"/>
  <c r="BD348" i="7"/>
  <c r="AJ347" i="7"/>
  <c r="T347" i="7"/>
  <c r="BI347" i="7" s="1"/>
  <c r="S347" i="7"/>
  <c r="BG347" i="7" s="1"/>
  <c r="R347" i="7"/>
  <c r="BF347" i="7" s="1"/>
  <c r="Q347" i="7"/>
  <c r="BE347" i="7" s="1"/>
  <c r="P347" i="7"/>
  <c r="BB347" i="7" s="1"/>
  <c r="O347" i="7"/>
  <c r="BA347" i="7" s="1"/>
  <c r="N347" i="7"/>
  <c r="M347" i="7"/>
  <c r="L347" i="7"/>
  <c r="AX347" i="7" s="1"/>
  <c r="K347" i="7"/>
  <c r="AW347" i="7" s="1"/>
  <c r="J347" i="7"/>
  <c r="AV347" i="7" s="1"/>
  <c r="I347" i="7"/>
  <c r="AU347" i="7" s="1"/>
  <c r="H347" i="7"/>
  <c r="G347" i="7"/>
  <c r="AS347" i="7" s="1"/>
  <c r="F347" i="7"/>
  <c r="E347" i="7"/>
  <c r="D347" i="7"/>
  <c r="C347" i="7"/>
  <c r="AR347" i="7"/>
  <c r="BD346" i="7"/>
  <c r="AJ346" i="7"/>
  <c r="T346" i="7"/>
  <c r="BI346" i="7" s="1"/>
  <c r="S346" i="7"/>
  <c r="BG346" i="7" s="1"/>
  <c r="R346" i="7"/>
  <c r="BF346" i="7" s="1"/>
  <c r="Q346" i="7"/>
  <c r="BE346" i="7" s="1"/>
  <c r="P346" i="7"/>
  <c r="BB346" i="7" s="1"/>
  <c r="O346" i="7"/>
  <c r="BA346" i="7" s="1"/>
  <c r="N346" i="7"/>
  <c r="M346" i="7"/>
  <c r="L346" i="7"/>
  <c r="AX346" i="7" s="1"/>
  <c r="K346" i="7"/>
  <c r="AW346" i="7" s="1"/>
  <c r="J346" i="7"/>
  <c r="AV346" i="7" s="1"/>
  <c r="I346" i="7"/>
  <c r="AU346" i="7" s="1"/>
  <c r="H346" i="7"/>
  <c r="G346" i="7"/>
  <c r="AS346" i="7" s="1"/>
  <c r="F346" i="7"/>
  <c r="AP356" i="7" s="1"/>
  <c r="E346" i="7"/>
  <c r="D346" i="7"/>
  <c r="C346" i="7"/>
  <c r="AR346" i="7"/>
  <c r="AJ345" i="7"/>
  <c r="T345" i="7"/>
  <c r="BI345" i="7" s="1"/>
  <c r="S345" i="7"/>
  <c r="BG345" i="7" s="1"/>
  <c r="R345" i="7"/>
  <c r="BF345" i="7" s="1"/>
  <c r="Q345" i="7"/>
  <c r="BE345" i="7" s="1"/>
  <c r="P345" i="7"/>
  <c r="BB345" i="7" s="1"/>
  <c r="O345" i="7"/>
  <c r="BA345" i="7" s="1"/>
  <c r="N345" i="7"/>
  <c r="M345" i="7"/>
  <c r="L345" i="7"/>
  <c r="AX345" i="7" s="1"/>
  <c r="K345" i="7"/>
  <c r="AW345" i="7" s="1"/>
  <c r="J345" i="7"/>
  <c r="AV345" i="7" s="1"/>
  <c r="I345" i="7"/>
  <c r="AU345" i="7" s="1"/>
  <c r="H345" i="7"/>
  <c r="G345" i="7"/>
  <c r="AS345" i="7" s="1"/>
  <c r="F345" i="7"/>
  <c r="BO355" i="7" s="1"/>
  <c r="E345" i="7"/>
  <c r="D345" i="7"/>
  <c r="C345" i="7"/>
  <c r="AR345" i="7"/>
  <c r="AJ344" i="7"/>
  <c r="T344" i="7"/>
  <c r="BI344" i="7" s="1"/>
  <c r="S344" i="7"/>
  <c r="BG344" i="7" s="1"/>
  <c r="R344" i="7"/>
  <c r="BF344" i="7" s="1"/>
  <c r="Q344" i="7"/>
  <c r="BE344" i="7" s="1"/>
  <c r="P344" i="7"/>
  <c r="BB344" i="7" s="1"/>
  <c r="O344" i="7"/>
  <c r="BA344" i="7" s="1"/>
  <c r="N344" i="7"/>
  <c r="M344" i="7"/>
  <c r="L344" i="7"/>
  <c r="AX344" i="7" s="1"/>
  <c r="K344" i="7"/>
  <c r="AW344" i="7" s="1"/>
  <c r="J344" i="7"/>
  <c r="AV344" i="7" s="1"/>
  <c r="I344" i="7"/>
  <c r="AU344" i="7" s="1"/>
  <c r="H344" i="7"/>
  <c r="G344" i="7"/>
  <c r="F344" i="7"/>
  <c r="E344" i="7"/>
  <c r="D344" i="7"/>
  <c r="C344" i="7"/>
  <c r="BO344" i="7"/>
  <c r="AR344" i="7"/>
  <c r="AJ343" i="7"/>
  <c r="T343" i="7"/>
  <c r="BI343" i="7" s="1"/>
  <c r="S343" i="7"/>
  <c r="BG343" i="7" s="1"/>
  <c r="R343" i="7"/>
  <c r="BF343" i="7" s="1"/>
  <c r="Q343" i="7"/>
  <c r="BE343" i="7" s="1"/>
  <c r="P343" i="7"/>
  <c r="BB343" i="7" s="1"/>
  <c r="O343" i="7"/>
  <c r="BA343" i="7" s="1"/>
  <c r="N343" i="7"/>
  <c r="M343" i="7"/>
  <c r="L343" i="7"/>
  <c r="AX343" i="7" s="1"/>
  <c r="K343" i="7"/>
  <c r="AW343" i="7" s="1"/>
  <c r="J343" i="7"/>
  <c r="AV343" i="7" s="1"/>
  <c r="I343" i="7"/>
  <c r="AU343" i="7" s="1"/>
  <c r="H343" i="7"/>
  <c r="G343" i="7"/>
  <c r="AS343" i="7" s="1"/>
  <c r="F343" i="7"/>
  <c r="AO353" i="7" s="1"/>
  <c r="E343" i="7"/>
  <c r="D343" i="7"/>
  <c r="C343" i="7"/>
  <c r="BO343" i="7"/>
  <c r="BD343" i="7"/>
  <c r="AJ342" i="7"/>
  <c r="T342" i="7"/>
  <c r="BI342" i="7" s="1"/>
  <c r="S342" i="7"/>
  <c r="BG342" i="7" s="1"/>
  <c r="R342" i="7"/>
  <c r="BF342" i="7" s="1"/>
  <c r="Q342" i="7"/>
  <c r="BE342" i="7" s="1"/>
  <c r="P342" i="7"/>
  <c r="BB342" i="7" s="1"/>
  <c r="O342" i="7"/>
  <c r="BA342" i="7" s="1"/>
  <c r="N342" i="7"/>
  <c r="M342" i="7"/>
  <c r="L342" i="7"/>
  <c r="AX342" i="7" s="1"/>
  <c r="K342" i="7"/>
  <c r="AW342" i="7" s="1"/>
  <c r="J342" i="7"/>
  <c r="AV342" i="7" s="1"/>
  <c r="I342" i="7"/>
  <c r="AU342" i="7" s="1"/>
  <c r="H342" i="7"/>
  <c r="G342" i="7"/>
  <c r="AS342" i="7" s="1"/>
  <c r="F342" i="7"/>
  <c r="E342" i="7"/>
  <c r="D342" i="7"/>
  <c r="C342" i="7"/>
  <c r="AJ341" i="7"/>
  <c r="T341" i="7"/>
  <c r="BI341" i="7" s="1"/>
  <c r="S341" i="7"/>
  <c r="BG341" i="7" s="1"/>
  <c r="R341" i="7"/>
  <c r="BF341" i="7" s="1"/>
  <c r="Q341" i="7"/>
  <c r="BE341" i="7" s="1"/>
  <c r="P341" i="7"/>
  <c r="BB341" i="7" s="1"/>
  <c r="O341" i="7"/>
  <c r="BA341" i="7" s="1"/>
  <c r="N341" i="7"/>
  <c r="M341" i="7"/>
  <c r="L341" i="7"/>
  <c r="AX341" i="7" s="1"/>
  <c r="K341" i="7"/>
  <c r="AW341" i="7" s="1"/>
  <c r="J341" i="7"/>
  <c r="AV341" i="7" s="1"/>
  <c r="I341" i="7"/>
  <c r="AU341" i="7" s="1"/>
  <c r="H341" i="7"/>
  <c r="G341" i="7"/>
  <c r="F341" i="7"/>
  <c r="E341" i="7"/>
  <c r="D341" i="7"/>
  <c r="C341" i="7"/>
  <c r="BD341" i="7"/>
  <c r="AJ340" i="7"/>
  <c r="T340" i="7"/>
  <c r="BI340" i="7" s="1"/>
  <c r="S340" i="7"/>
  <c r="BG340" i="7" s="1"/>
  <c r="R340" i="7"/>
  <c r="BF340" i="7" s="1"/>
  <c r="Q340" i="7"/>
  <c r="BE340" i="7" s="1"/>
  <c r="P340" i="7"/>
  <c r="BB340" i="7" s="1"/>
  <c r="O340" i="7"/>
  <c r="BA340" i="7" s="1"/>
  <c r="N340" i="7"/>
  <c r="M340" i="7"/>
  <c r="L340" i="7"/>
  <c r="AX340" i="7" s="1"/>
  <c r="K340" i="7"/>
  <c r="AW340" i="7" s="1"/>
  <c r="J340" i="7"/>
  <c r="AV340" i="7" s="1"/>
  <c r="I340" i="7"/>
  <c r="AU340" i="7" s="1"/>
  <c r="H340" i="7"/>
  <c r="G340" i="7"/>
  <c r="F340" i="7"/>
  <c r="E340" i="7"/>
  <c r="D340" i="7"/>
  <c r="C340" i="7"/>
  <c r="BD340" i="7"/>
  <c r="AJ339" i="7"/>
  <c r="T339" i="7"/>
  <c r="BI339" i="7" s="1"/>
  <c r="S339" i="7"/>
  <c r="BG339" i="7" s="1"/>
  <c r="R339" i="7"/>
  <c r="BF339" i="7" s="1"/>
  <c r="Q339" i="7"/>
  <c r="BE339" i="7" s="1"/>
  <c r="P339" i="7"/>
  <c r="BB339" i="7" s="1"/>
  <c r="O339" i="7"/>
  <c r="BA339" i="7" s="1"/>
  <c r="N339" i="7"/>
  <c r="M339" i="7"/>
  <c r="L339" i="7"/>
  <c r="AX339" i="7" s="1"/>
  <c r="K339" i="7"/>
  <c r="AW339" i="7" s="1"/>
  <c r="J339" i="7"/>
  <c r="AV339" i="7" s="1"/>
  <c r="I339" i="7"/>
  <c r="AU339" i="7" s="1"/>
  <c r="H339" i="7"/>
  <c r="G339" i="7"/>
  <c r="AS339" i="7" s="1"/>
  <c r="F339" i="7"/>
  <c r="E339" i="7"/>
  <c r="D339" i="7"/>
  <c r="C339" i="7"/>
  <c r="AR339" i="7"/>
  <c r="AJ338" i="7"/>
  <c r="T338" i="7"/>
  <c r="BI338" i="7" s="1"/>
  <c r="S338" i="7"/>
  <c r="BG338" i="7" s="1"/>
  <c r="R338" i="7"/>
  <c r="BF338" i="7" s="1"/>
  <c r="Q338" i="7"/>
  <c r="BE338" i="7" s="1"/>
  <c r="P338" i="7"/>
  <c r="BB338" i="7" s="1"/>
  <c r="O338" i="7"/>
  <c r="BA338" i="7" s="1"/>
  <c r="N338" i="7"/>
  <c r="M338" i="7"/>
  <c r="L338" i="7"/>
  <c r="AX338" i="7" s="1"/>
  <c r="K338" i="7"/>
  <c r="AW338" i="7" s="1"/>
  <c r="J338" i="7"/>
  <c r="AV338" i="7" s="1"/>
  <c r="I338" i="7"/>
  <c r="AU338" i="7" s="1"/>
  <c r="H338" i="7"/>
  <c r="G338" i="7"/>
  <c r="AS338" i="7" s="1"/>
  <c r="F338" i="7"/>
  <c r="E338" i="7"/>
  <c r="D338" i="7"/>
  <c r="C338" i="7"/>
  <c r="BD338" i="7"/>
  <c r="AJ337" i="7"/>
  <c r="T337" i="7"/>
  <c r="BI337" i="7" s="1"/>
  <c r="S337" i="7"/>
  <c r="BG337" i="7" s="1"/>
  <c r="R337" i="7"/>
  <c r="BF337" i="7" s="1"/>
  <c r="Q337" i="7"/>
  <c r="BE337" i="7" s="1"/>
  <c r="P337" i="7"/>
  <c r="BB337" i="7" s="1"/>
  <c r="O337" i="7"/>
  <c r="BA337" i="7" s="1"/>
  <c r="N337" i="7"/>
  <c r="M337" i="7"/>
  <c r="L337" i="7"/>
  <c r="AX337" i="7" s="1"/>
  <c r="K337" i="7"/>
  <c r="AW337" i="7" s="1"/>
  <c r="J337" i="7"/>
  <c r="AV337" i="7" s="1"/>
  <c r="I337" i="7"/>
  <c r="AU337" i="7" s="1"/>
  <c r="H337" i="7"/>
  <c r="G337" i="7"/>
  <c r="AS337" i="7" s="1"/>
  <c r="F337" i="7"/>
  <c r="AO347" i="7" s="1"/>
  <c r="E337" i="7"/>
  <c r="D337" i="7"/>
  <c r="C337" i="7"/>
  <c r="AR337" i="7"/>
  <c r="AJ336" i="7"/>
  <c r="T336" i="7"/>
  <c r="BI336" i="7" s="1"/>
  <c r="S336" i="7"/>
  <c r="BG336" i="7" s="1"/>
  <c r="R336" i="7"/>
  <c r="BF336" i="7" s="1"/>
  <c r="Q336" i="7"/>
  <c r="BE336" i="7" s="1"/>
  <c r="P336" i="7"/>
  <c r="BB336" i="7" s="1"/>
  <c r="O336" i="7"/>
  <c r="BA336" i="7" s="1"/>
  <c r="N336" i="7"/>
  <c r="M336" i="7"/>
  <c r="L336" i="7"/>
  <c r="AX336" i="7" s="1"/>
  <c r="K336" i="7"/>
  <c r="AW336" i="7" s="1"/>
  <c r="J336" i="7"/>
  <c r="AV336" i="7" s="1"/>
  <c r="I336" i="7"/>
  <c r="AU336" i="7" s="1"/>
  <c r="H336" i="7"/>
  <c r="G336" i="7"/>
  <c r="AS336" i="7" s="1"/>
  <c r="F336" i="7"/>
  <c r="AP346" i="7" s="1"/>
  <c r="E336" i="7"/>
  <c r="D336" i="7"/>
  <c r="C336" i="7"/>
  <c r="AP336" i="7"/>
  <c r="AR336" i="7"/>
  <c r="AJ335" i="7"/>
  <c r="T335" i="7"/>
  <c r="BI335" i="7" s="1"/>
  <c r="S335" i="7"/>
  <c r="BG335" i="7" s="1"/>
  <c r="R335" i="7"/>
  <c r="BF335" i="7" s="1"/>
  <c r="Q335" i="7"/>
  <c r="BE335" i="7" s="1"/>
  <c r="P335" i="7"/>
  <c r="BB335" i="7" s="1"/>
  <c r="O335" i="7"/>
  <c r="BA335" i="7" s="1"/>
  <c r="N335" i="7"/>
  <c r="M335" i="7"/>
  <c r="L335" i="7"/>
  <c r="AX335" i="7" s="1"/>
  <c r="K335" i="7"/>
  <c r="AW335" i="7" s="1"/>
  <c r="J335" i="7"/>
  <c r="AV335" i="7" s="1"/>
  <c r="I335" i="7"/>
  <c r="AU335" i="7" s="1"/>
  <c r="H335" i="7"/>
  <c r="G335" i="7"/>
  <c r="AS335" i="7" s="1"/>
  <c r="F335" i="7"/>
  <c r="E335" i="7"/>
  <c r="D335" i="7"/>
  <c r="C335" i="7"/>
  <c r="BO335" i="7"/>
  <c r="BD335" i="7"/>
  <c r="AJ334" i="7"/>
  <c r="T334" i="7"/>
  <c r="BI334" i="7" s="1"/>
  <c r="S334" i="7"/>
  <c r="BG334" i="7" s="1"/>
  <c r="R334" i="7"/>
  <c r="BF334" i="7" s="1"/>
  <c r="Q334" i="7"/>
  <c r="BE334" i="7" s="1"/>
  <c r="P334" i="7"/>
  <c r="BB334" i="7" s="1"/>
  <c r="O334" i="7"/>
  <c r="BA334" i="7" s="1"/>
  <c r="N334" i="7"/>
  <c r="M334" i="7"/>
  <c r="L334" i="7"/>
  <c r="AX334" i="7" s="1"/>
  <c r="K334" i="7"/>
  <c r="AW334" i="7" s="1"/>
  <c r="J334" i="7"/>
  <c r="AV334" i="7" s="1"/>
  <c r="I334" i="7"/>
  <c r="AU334" i="7" s="1"/>
  <c r="H334" i="7"/>
  <c r="G334" i="7"/>
  <c r="AS334" i="7" s="1"/>
  <c r="F334" i="7"/>
  <c r="E334" i="7"/>
  <c r="D334" i="7"/>
  <c r="C334" i="7"/>
  <c r="BD334" i="7"/>
  <c r="AJ333" i="7"/>
  <c r="T333" i="7"/>
  <c r="BI333" i="7" s="1"/>
  <c r="S333" i="7"/>
  <c r="BG333" i="7" s="1"/>
  <c r="R333" i="7"/>
  <c r="BF333" i="7" s="1"/>
  <c r="Q333" i="7"/>
  <c r="BE333" i="7" s="1"/>
  <c r="P333" i="7"/>
  <c r="BB333" i="7" s="1"/>
  <c r="O333" i="7"/>
  <c r="BA333" i="7" s="1"/>
  <c r="N333" i="7"/>
  <c r="M333" i="7"/>
  <c r="L333" i="7"/>
  <c r="AX333" i="7" s="1"/>
  <c r="K333" i="7"/>
  <c r="AW333" i="7" s="1"/>
  <c r="J333" i="7"/>
  <c r="AV333" i="7" s="1"/>
  <c r="I333" i="7"/>
  <c r="AU333" i="7" s="1"/>
  <c r="H333" i="7"/>
  <c r="G333" i="7"/>
  <c r="F333" i="7"/>
  <c r="E333" i="7"/>
  <c r="D333" i="7"/>
  <c r="C333" i="7"/>
  <c r="AO333" i="7"/>
  <c r="AR333" i="7"/>
  <c r="AJ332" i="7"/>
  <c r="T332" i="7"/>
  <c r="BI332" i="7" s="1"/>
  <c r="S332" i="7"/>
  <c r="BG332" i="7" s="1"/>
  <c r="R332" i="7"/>
  <c r="BF332" i="7" s="1"/>
  <c r="Q332" i="7"/>
  <c r="BE332" i="7" s="1"/>
  <c r="P332" i="7"/>
  <c r="BB332" i="7" s="1"/>
  <c r="O332" i="7"/>
  <c r="BA332" i="7" s="1"/>
  <c r="N332" i="7"/>
  <c r="M332" i="7"/>
  <c r="L332" i="7"/>
  <c r="AX332" i="7" s="1"/>
  <c r="K332" i="7"/>
  <c r="AW332" i="7" s="1"/>
  <c r="J332" i="7"/>
  <c r="AV332" i="7" s="1"/>
  <c r="I332" i="7"/>
  <c r="AU332" i="7" s="1"/>
  <c r="H332" i="7"/>
  <c r="G332" i="7"/>
  <c r="F332" i="7"/>
  <c r="E332" i="7"/>
  <c r="D332" i="7"/>
  <c r="C332" i="7"/>
  <c r="AR332" i="7"/>
  <c r="AJ331" i="7"/>
  <c r="T331" i="7"/>
  <c r="BI331" i="7" s="1"/>
  <c r="S331" i="7"/>
  <c r="BG331" i="7" s="1"/>
  <c r="R331" i="7"/>
  <c r="BF331" i="7" s="1"/>
  <c r="Q331" i="7"/>
  <c r="BE331" i="7" s="1"/>
  <c r="P331" i="7"/>
  <c r="BB331" i="7" s="1"/>
  <c r="O331" i="7"/>
  <c r="BA331" i="7" s="1"/>
  <c r="N331" i="7"/>
  <c r="M331" i="7"/>
  <c r="L331" i="7"/>
  <c r="AX331" i="7" s="1"/>
  <c r="K331" i="7"/>
  <c r="AW331" i="7" s="1"/>
  <c r="J331" i="7"/>
  <c r="AV331" i="7" s="1"/>
  <c r="I331" i="7"/>
  <c r="AU331" i="7" s="1"/>
  <c r="H331" i="7"/>
  <c r="G331" i="7"/>
  <c r="AS331" i="7" s="1"/>
  <c r="F331" i="7"/>
  <c r="E331" i="7"/>
  <c r="D331" i="7"/>
  <c r="C331" i="7"/>
  <c r="AJ330" i="7"/>
  <c r="T330" i="7"/>
  <c r="BI330" i="7" s="1"/>
  <c r="S330" i="7"/>
  <c r="BG330" i="7" s="1"/>
  <c r="R330" i="7"/>
  <c r="BF330" i="7" s="1"/>
  <c r="Q330" i="7"/>
  <c r="BE330" i="7" s="1"/>
  <c r="P330" i="7"/>
  <c r="BB330" i="7" s="1"/>
  <c r="O330" i="7"/>
  <c r="BA330" i="7" s="1"/>
  <c r="N330" i="7"/>
  <c r="M330" i="7"/>
  <c r="L330" i="7"/>
  <c r="AX330" i="7" s="1"/>
  <c r="K330" i="7"/>
  <c r="AW330" i="7" s="1"/>
  <c r="J330" i="7"/>
  <c r="AV330" i="7" s="1"/>
  <c r="I330" i="7"/>
  <c r="AU330" i="7" s="1"/>
  <c r="H330" i="7"/>
  <c r="G330" i="7"/>
  <c r="F330" i="7"/>
  <c r="AO340" i="7" s="1"/>
  <c r="E330" i="7"/>
  <c r="D330" i="7"/>
  <c r="C330" i="7"/>
  <c r="BO330" i="7"/>
  <c r="AR330" i="7"/>
  <c r="AJ329" i="7"/>
  <c r="T329" i="7"/>
  <c r="BI329" i="7" s="1"/>
  <c r="S329" i="7"/>
  <c r="BG329" i="7" s="1"/>
  <c r="R329" i="7"/>
  <c r="BF329" i="7" s="1"/>
  <c r="Q329" i="7"/>
  <c r="BE329" i="7" s="1"/>
  <c r="P329" i="7"/>
  <c r="BB329" i="7" s="1"/>
  <c r="O329" i="7"/>
  <c r="BA329" i="7" s="1"/>
  <c r="N329" i="7"/>
  <c r="M329" i="7"/>
  <c r="L329" i="7"/>
  <c r="AX329" i="7" s="1"/>
  <c r="K329" i="7"/>
  <c r="AW329" i="7" s="1"/>
  <c r="J329" i="7"/>
  <c r="AV329" i="7" s="1"/>
  <c r="I329" i="7"/>
  <c r="AU329" i="7" s="1"/>
  <c r="H329" i="7"/>
  <c r="G329" i="7"/>
  <c r="AS329" i="7" s="1"/>
  <c r="F329" i="7"/>
  <c r="AO339" i="7" s="1"/>
  <c r="E329" i="7"/>
  <c r="D329" i="7"/>
  <c r="C329" i="7"/>
  <c r="AJ328" i="7"/>
  <c r="T328" i="7"/>
  <c r="BI328" i="7" s="1"/>
  <c r="S328" i="7"/>
  <c r="BG328" i="7" s="1"/>
  <c r="R328" i="7"/>
  <c r="BF328" i="7" s="1"/>
  <c r="Q328" i="7"/>
  <c r="BE328" i="7" s="1"/>
  <c r="P328" i="7"/>
  <c r="BB328" i="7" s="1"/>
  <c r="O328" i="7"/>
  <c r="BA328" i="7" s="1"/>
  <c r="N328" i="7"/>
  <c r="M328" i="7"/>
  <c r="L328" i="7"/>
  <c r="AX328" i="7" s="1"/>
  <c r="K328" i="7"/>
  <c r="AW328" i="7" s="1"/>
  <c r="J328" i="7"/>
  <c r="AV328" i="7" s="1"/>
  <c r="I328" i="7"/>
  <c r="AU328" i="7" s="1"/>
  <c r="H328" i="7"/>
  <c r="G328" i="7"/>
  <c r="F328" i="7"/>
  <c r="AP338" i="7" s="1"/>
  <c r="E328" i="7"/>
  <c r="D328" i="7"/>
  <c r="C328" i="7"/>
  <c r="BD328" i="7"/>
  <c r="AJ327" i="7"/>
  <c r="T327" i="7"/>
  <c r="BI327" i="7" s="1"/>
  <c r="S327" i="7"/>
  <c r="BG327" i="7" s="1"/>
  <c r="R327" i="7"/>
  <c r="BF327" i="7" s="1"/>
  <c r="Q327" i="7"/>
  <c r="BE327" i="7" s="1"/>
  <c r="P327" i="7"/>
  <c r="BB327" i="7" s="1"/>
  <c r="O327" i="7"/>
  <c r="BA327" i="7" s="1"/>
  <c r="N327" i="7"/>
  <c r="M327" i="7"/>
  <c r="L327" i="7"/>
  <c r="AX327" i="7" s="1"/>
  <c r="K327" i="7"/>
  <c r="AW327" i="7" s="1"/>
  <c r="J327" i="7"/>
  <c r="AV327" i="7" s="1"/>
  <c r="I327" i="7"/>
  <c r="AU327" i="7" s="1"/>
  <c r="H327" i="7"/>
  <c r="G327" i="7"/>
  <c r="AS327" i="7" s="1"/>
  <c r="F327" i="7"/>
  <c r="E327" i="7"/>
  <c r="D327" i="7"/>
  <c r="C327" i="7"/>
  <c r="AR327" i="7"/>
  <c r="AJ326" i="7"/>
  <c r="T326" i="7"/>
  <c r="BI326" i="7" s="1"/>
  <c r="S326" i="7"/>
  <c r="BG326" i="7" s="1"/>
  <c r="R326" i="7"/>
  <c r="BF326" i="7" s="1"/>
  <c r="Q326" i="7"/>
  <c r="BE326" i="7" s="1"/>
  <c r="P326" i="7"/>
  <c r="BB326" i="7" s="1"/>
  <c r="O326" i="7"/>
  <c r="BA326" i="7" s="1"/>
  <c r="N326" i="7"/>
  <c r="M326" i="7"/>
  <c r="L326" i="7"/>
  <c r="AX326" i="7" s="1"/>
  <c r="K326" i="7"/>
  <c r="AW326" i="7" s="1"/>
  <c r="J326" i="7"/>
  <c r="AV326" i="7" s="1"/>
  <c r="I326" i="7"/>
  <c r="AU326" i="7" s="1"/>
  <c r="H326" i="7"/>
  <c r="G326" i="7"/>
  <c r="AS326" i="7" s="1"/>
  <c r="F326" i="7"/>
  <c r="E326" i="7"/>
  <c r="D326" i="7"/>
  <c r="C326" i="7"/>
  <c r="BD326" i="7"/>
  <c r="AJ325" i="7"/>
  <c r="T325" i="7"/>
  <c r="BI325" i="7" s="1"/>
  <c r="S325" i="7"/>
  <c r="BG325" i="7" s="1"/>
  <c r="R325" i="7"/>
  <c r="BF325" i="7" s="1"/>
  <c r="Q325" i="7"/>
  <c r="BE325" i="7" s="1"/>
  <c r="P325" i="7"/>
  <c r="BB325" i="7" s="1"/>
  <c r="O325" i="7"/>
  <c r="BA325" i="7" s="1"/>
  <c r="N325" i="7"/>
  <c r="M325" i="7"/>
  <c r="L325" i="7"/>
  <c r="AX325" i="7" s="1"/>
  <c r="K325" i="7"/>
  <c r="AW325" i="7" s="1"/>
  <c r="J325" i="7"/>
  <c r="AV325" i="7" s="1"/>
  <c r="I325" i="7"/>
  <c r="AU325" i="7" s="1"/>
  <c r="H325" i="7"/>
  <c r="G325" i="7"/>
  <c r="AS325" i="7" s="1"/>
  <c r="F325" i="7"/>
  <c r="E325" i="7"/>
  <c r="D325" i="7"/>
  <c r="C325" i="7"/>
  <c r="AO325" i="7"/>
  <c r="AR325" i="7"/>
  <c r="AJ324" i="7"/>
  <c r="T324" i="7"/>
  <c r="BI324" i="7" s="1"/>
  <c r="S324" i="7"/>
  <c r="BG324" i="7" s="1"/>
  <c r="R324" i="7"/>
  <c r="BF324" i="7" s="1"/>
  <c r="Q324" i="7"/>
  <c r="BE324" i="7" s="1"/>
  <c r="P324" i="7"/>
  <c r="BB324" i="7" s="1"/>
  <c r="O324" i="7"/>
  <c r="BA324" i="7" s="1"/>
  <c r="N324" i="7"/>
  <c r="M324" i="7"/>
  <c r="L324" i="7"/>
  <c r="AX324" i="7" s="1"/>
  <c r="K324" i="7"/>
  <c r="AW324" i="7" s="1"/>
  <c r="J324" i="7"/>
  <c r="AV324" i="7" s="1"/>
  <c r="I324" i="7"/>
  <c r="AU324" i="7" s="1"/>
  <c r="H324" i="7"/>
  <c r="G324" i="7"/>
  <c r="F324" i="7"/>
  <c r="AP334" i="7" s="1"/>
  <c r="E324" i="7"/>
  <c r="D324" i="7"/>
  <c r="C324" i="7"/>
  <c r="AJ323" i="7"/>
  <c r="T323" i="7"/>
  <c r="BI323" i="7" s="1"/>
  <c r="S323" i="7"/>
  <c r="BG323" i="7" s="1"/>
  <c r="R323" i="7"/>
  <c r="BF323" i="7" s="1"/>
  <c r="Q323" i="7"/>
  <c r="BE323" i="7" s="1"/>
  <c r="P323" i="7"/>
  <c r="BB323" i="7" s="1"/>
  <c r="O323" i="7"/>
  <c r="BA323" i="7" s="1"/>
  <c r="N323" i="7"/>
  <c r="M323" i="7"/>
  <c r="L323" i="7"/>
  <c r="AX323" i="7" s="1"/>
  <c r="K323" i="7"/>
  <c r="AW323" i="7" s="1"/>
  <c r="J323" i="7"/>
  <c r="AV323" i="7" s="1"/>
  <c r="I323" i="7"/>
  <c r="AU323" i="7" s="1"/>
  <c r="H323" i="7"/>
  <c r="G323" i="7"/>
  <c r="F323" i="7"/>
  <c r="E323" i="7"/>
  <c r="D323" i="7"/>
  <c r="C323" i="7"/>
  <c r="AR323" i="7"/>
  <c r="AJ322" i="7"/>
  <c r="T322" i="7"/>
  <c r="BI322" i="7" s="1"/>
  <c r="S322" i="7"/>
  <c r="BG322" i="7" s="1"/>
  <c r="R322" i="7"/>
  <c r="BF322" i="7" s="1"/>
  <c r="Q322" i="7"/>
  <c r="BE322" i="7" s="1"/>
  <c r="P322" i="7"/>
  <c r="BB322" i="7" s="1"/>
  <c r="O322" i="7"/>
  <c r="BA322" i="7" s="1"/>
  <c r="N322" i="7"/>
  <c r="M322" i="7"/>
  <c r="L322" i="7"/>
  <c r="AX322" i="7" s="1"/>
  <c r="K322" i="7"/>
  <c r="AW322" i="7" s="1"/>
  <c r="J322" i="7"/>
  <c r="AV322" i="7" s="1"/>
  <c r="I322" i="7"/>
  <c r="AU322" i="7" s="1"/>
  <c r="H322" i="7"/>
  <c r="G322" i="7"/>
  <c r="AS322" i="7" s="1"/>
  <c r="F322" i="7"/>
  <c r="E322" i="7"/>
  <c r="D322" i="7"/>
  <c r="C322" i="7"/>
  <c r="AP322" i="7"/>
  <c r="BD322" i="7"/>
  <c r="AJ321" i="7"/>
  <c r="T321" i="7"/>
  <c r="BI321" i="7" s="1"/>
  <c r="S321" i="7"/>
  <c r="BG321" i="7" s="1"/>
  <c r="R321" i="7"/>
  <c r="BF321" i="7" s="1"/>
  <c r="Q321" i="7"/>
  <c r="BE321" i="7" s="1"/>
  <c r="P321" i="7"/>
  <c r="BB321" i="7" s="1"/>
  <c r="O321" i="7"/>
  <c r="BA321" i="7" s="1"/>
  <c r="N321" i="7"/>
  <c r="M321" i="7"/>
  <c r="L321" i="7"/>
  <c r="AX321" i="7" s="1"/>
  <c r="K321" i="7"/>
  <c r="AW321" i="7" s="1"/>
  <c r="J321" i="7"/>
  <c r="AV321" i="7" s="1"/>
  <c r="I321" i="7"/>
  <c r="AU321" i="7" s="1"/>
  <c r="H321" i="7"/>
  <c r="G321" i="7"/>
  <c r="AS321" i="7" s="1"/>
  <c r="F321" i="7"/>
  <c r="AO331" i="7" s="1"/>
  <c r="E321" i="7"/>
  <c r="D321" i="7"/>
  <c r="C321" i="7"/>
  <c r="AR321" i="7"/>
  <c r="AJ320" i="7"/>
  <c r="T320" i="7"/>
  <c r="BI320" i="7" s="1"/>
  <c r="S320" i="7"/>
  <c r="BG320" i="7" s="1"/>
  <c r="R320" i="7"/>
  <c r="BF320" i="7" s="1"/>
  <c r="Q320" i="7"/>
  <c r="BE320" i="7" s="1"/>
  <c r="P320" i="7"/>
  <c r="BB320" i="7" s="1"/>
  <c r="O320" i="7"/>
  <c r="BA320" i="7" s="1"/>
  <c r="N320" i="7"/>
  <c r="M320" i="7"/>
  <c r="L320" i="7"/>
  <c r="AX320" i="7" s="1"/>
  <c r="K320" i="7"/>
  <c r="AW320" i="7" s="1"/>
  <c r="J320" i="7"/>
  <c r="AV320" i="7" s="1"/>
  <c r="I320" i="7"/>
  <c r="AU320" i="7" s="1"/>
  <c r="H320" i="7"/>
  <c r="G320" i="7"/>
  <c r="AS320" i="7" s="1"/>
  <c r="F320" i="7"/>
  <c r="E320" i="7"/>
  <c r="D320" i="7"/>
  <c r="C320" i="7"/>
  <c r="BO320" i="7"/>
  <c r="BD320" i="7"/>
  <c r="AJ319" i="7"/>
  <c r="T319" i="7"/>
  <c r="BI319" i="7" s="1"/>
  <c r="S319" i="7"/>
  <c r="BG319" i="7" s="1"/>
  <c r="R319" i="7"/>
  <c r="BF319" i="7" s="1"/>
  <c r="Q319" i="7"/>
  <c r="BE319" i="7" s="1"/>
  <c r="P319" i="7"/>
  <c r="BB319" i="7" s="1"/>
  <c r="O319" i="7"/>
  <c r="BA319" i="7" s="1"/>
  <c r="N319" i="7"/>
  <c r="M319" i="7"/>
  <c r="L319" i="7"/>
  <c r="AX319" i="7" s="1"/>
  <c r="K319" i="7"/>
  <c r="AW319" i="7" s="1"/>
  <c r="J319" i="7"/>
  <c r="AV319" i="7" s="1"/>
  <c r="I319" i="7"/>
  <c r="AU319" i="7" s="1"/>
  <c r="H319" i="7"/>
  <c r="G319" i="7"/>
  <c r="AS319" i="7" s="1"/>
  <c r="F319" i="7"/>
  <c r="E319" i="7"/>
  <c r="D319" i="7"/>
  <c r="C319" i="7"/>
  <c r="BD319" i="7"/>
  <c r="AJ318" i="7"/>
  <c r="T318" i="7"/>
  <c r="BI318" i="7" s="1"/>
  <c r="S318" i="7"/>
  <c r="BG318" i="7" s="1"/>
  <c r="R318" i="7"/>
  <c r="BF318" i="7" s="1"/>
  <c r="Q318" i="7"/>
  <c r="BE318" i="7" s="1"/>
  <c r="P318" i="7"/>
  <c r="BB318" i="7" s="1"/>
  <c r="O318" i="7"/>
  <c r="BA318" i="7" s="1"/>
  <c r="N318" i="7"/>
  <c r="M318" i="7"/>
  <c r="L318" i="7"/>
  <c r="AX318" i="7" s="1"/>
  <c r="K318" i="7"/>
  <c r="AW318" i="7" s="1"/>
  <c r="J318" i="7"/>
  <c r="AV318" i="7" s="1"/>
  <c r="I318" i="7"/>
  <c r="AU318" i="7" s="1"/>
  <c r="H318" i="7"/>
  <c r="G318" i="7"/>
  <c r="AS318" i="7" s="1"/>
  <c r="F318" i="7"/>
  <c r="AO328" i="7" s="1"/>
  <c r="E318" i="7"/>
  <c r="D318" i="7"/>
  <c r="C318" i="7"/>
  <c r="AR318" i="7"/>
  <c r="AJ317" i="7"/>
  <c r="T317" i="7"/>
  <c r="BI317" i="7" s="1"/>
  <c r="S317" i="7"/>
  <c r="BG317" i="7" s="1"/>
  <c r="R317" i="7"/>
  <c r="BF317" i="7" s="1"/>
  <c r="Q317" i="7"/>
  <c r="BE317" i="7" s="1"/>
  <c r="P317" i="7"/>
  <c r="BB317" i="7" s="1"/>
  <c r="O317" i="7"/>
  <c r="BA317" i="7" s="1"/>
  <c r="N317" i="7"/>
  <c r="M317" i="7"/>
  <c r="L317" i="7"/>
  <c r="AX317" i="7" s="1"/>
  <c r="K317" i="7"/>
  <c r="AW317" i="7" s="1"/>
  <c r="J317" i="7"/>
  <c r="AV317" i="7" s="1"/>
  <c r="I317" i="7"/>
  <c r="AU317" i="7" s="1"/>
  <c r="H317" i="7"/>
  <c r="G317" i="7"/>
  <c r="AS317" i="7" s="1"/>
  <c r="F317" i="7"/>
  <c r="E317" i="7"/>
  <c r="D317" i="7"/>
  <c r="C317" i="7"/>
  <c r="BD317" i="7"/>
  <c r="AJ316" i="7"/>
  <c r="T316" i="7"/>
  <c r="BI316" i="7" s="1"/>
  <c r="S316" i="7"/>
  <c r="BG316" i="7" s="1"/>
  <c r="R316" i="7"/>
  <c r="BF316" i="7" s="1"/>
  <c r="Q316" i="7"/>
  <c r="BE316" i="7" s="1"/>
  <c r="P316" i="7"/>
  <c r="BB316" i="7" s="1"/>
  <c r="O316" i="7"/>
  <c r="BA316" i="7" s="1"/>
  <c r="N316" i="7"/>
  <c r="M316" i="7"/>
  <c r="L316" i="7"/>
  <c r="AX316" i="7" s="1"/>
  <c r="K316" i="7"/>
  <c r="AW316" i="7" s="1"/>
  <c r="J316" i="7"/>
  <c r="AV316" i="7" s="1"/>
  <c r="I316" i="7"/>
  <c r="AU316" i="7" s="1"/>
  <c r="H316" i="7"/>
  <c r="G316" i="7"/>
  <c r="AS316" i="7" s="1"/>
  <c r="F316" i="7"/>
  <c r="BO326" i="7" s="1"/>
  <c r="E316" i="7"/>
  <c r="D316" i="7"/>
  <c r="C316" i="7"/>
  <c r="AJ315" i="7"/>
  <c r="T315" i="7"/>
  <c r="BI315" i="7" s="1"/>
  <c r="S315" i="7"/>
  <c r="BG315" i="7" s="1"/>
  <c r="R315" i="7"/>
  <c r="BF315" i="7" s="1"/>
  <c r="Q315" i="7"/>
  <c r="BE315" i="7" s="1"/>
  <c r="P315" i="7"/>
  <c r="BB315" i="7" s="1"/>
  <c r="O315" i="7"/>
  <c r="BA315" i="7" s="1"/>
  <c r="N315" i="7"/>
  <c r="M315" i="7"/>
  <c r="L315" i="7"/>
  <c r="AX315" i="7" s="1"/>
  <c r="K315" i="7"/>
  <c r="AW315" i="7" s="1"/>
  <c r="J315" i="7"/>
  <c r="AV315" i="7" s="1"/>
  <c r="I315" i="7"/>
  <c r="AU315" i="7" s="1"/>
  <c r="H315" i="7"/>
  <c r="G315" i="7"/>
  <c r="F315" i="7"/>
  <c r="E315" i="7"/>
  <c r="D315" i="7"/>
  <c r="C315" i="7"/>
  <c r="BO315" i="7"/>
  <c r="AR315" i="7"/>
  <c r="AJ314" i="7"/>
  <c r="T314" i="7"/>
  <c r="BI314" i="7" s="1"/>
  <c r="S314" i="7"/>
  <c r="BG314" i="7" s="1"/>
  <c r="R314" i="7"/>
  <c r="BF314" i="7" s="1"/>
  <c r="Q314" i="7"/>
  <c r="BE314" i="7" s="1"/>
  <c r="P314" i="7"/>
  <c r="BB314" i="7" s="1"/>
  <c r="O314" i="7"/>
  <c r="BA314" i="7" s="1"/>
  <c r="N314" i="7"/>
  <c r="M314" i="7"/>
  <c r="L314" i="7"/>
  <c r="AX314" i="7" s="1"/>
  <c r="K314" i="7"/>
  <c r="AW314" i="7" s="1"/>
  <c r="J314" i="7"/>
  <c r="AV314" i="7" s="1"/>
  <c r="I314" i="7"/>
  <c r="AU314" i="7" s="1"/>
  <c r="H314" i="7"/>
  <c r="G314" i="7"/>
  <c r="AS314" i="7" s="1"/>
  <c r="F314" i="7"/>
  <c r="AO324" i="7" s="1"/>
  <c r="E314" i="7"/>
  <c r="D314" i="7"/>
  <c r="C314" i="7"/>
  <c r="AO314" i="7"/>
  <c r="AR314" i="7"/>
  <c r="AJ313" i="7"/>
  <c r="T313" i="7"/>
  <c r="BI313" i="7" s="1"/>
  <c r="S313" i="7"/>
  <c r="BG313" i="7" s="1"/>
  <c r="R313" i="7"/>
  <c r="BF313" i="7" s="1"/>
  <c r="Q313" i="7"/>
  <c r="BE313" i="7" s="1"/>
  <c r="P313" i="7"/>
  <c r="BB313" i="7" s="1"/>
  <c r="O313" i="7"/>
  <c r="BA313" i="7" s="1"/>
  <c r="N313" i="7"/>
  <c r="M313" i="7"/>
  <c r="L313" i="7"/>
  <c r="AX313" i="7" s="1"/>
  <c r="K313" i="7"/>
  <c r="AW313" i="7" s="1"/>
  <c r="J313" i="7"/>
  <c r="AV313" i="7" s="1"/>
  <c r="I313" i="7"/>
  <c r="AU313" i="7" s="1"/>
  <c r="H313" i="7"/>
  <c r="G313" i="7"/>
  <c r="AS313" i="7" s="1"/>
  <c r="F313" i="7"/>
  <c r="BO323" i="7" s="1"/>
  <c r="E313" i="7"/>
  <c r="D313" i="7"/>
  <c r="C313" i="7"/>
  <c r="AR313" i="7"/>
  <c r="AJ312" i="7"/>
  <c r="T312" i="7"/>
  <c r="BI312" i="7" s="1"/>
  <c r="S312" i="7"/>
  <c r="BG312" i="7" s="1"/>
  <c r="R312" i="7"/>
  <c r="BF312" i="7" s="1"/>
  <c r="Q312" i="7"/>
  <c r="BE312" i="7" s="1"/>
  <c r="P312" i="7"/>
  <c r="BB312" i="7" s="1"/>
  <c r="O312" i="7"/>
  <c r="BA312" i="7" s="1"/>
  <c r="N312" i="7"/>
  <c r="M312" i="7"/>
  <c r="L312" i="7"/>
  <c r="AX312" i="7" s="1"/>
  <c r="K312" i="7"/>
  <c r="AW312" i="7" s="1"/>
  <c r="J312" i="7"/>
  <c r="AV312" i="7" s="1"/>
  <c r="I312" i="7"/>
  <c r="AU312" i="7" s="1"/>
  <c r="H312" i="7"/>
  <c r="G312" i="7"/>
  <c r="AS312" i="7" s="1"/>
  <c r="F312" i="7"/>
  <c r="E312" i="7"/>
  <c r="D312" i="7"/>
  <c r="C312" i="7"/>
  <c r="AP312" i="7"/>
  <c r="BD312" i="7"/>
  <c r="AJ311" i="7"/>
  <c r="T311" i="7"/>
  <c r="BI311" i="7" s="1"/>
  <c r="S311" i="7"/>
  <c r="BG311" i="7" s="1"/>
  <c r="R311" i="7"/>
  <c r="BF311" i="7" s="1"/>
  <c r="Q311" i="7"/>
  <c r="BE311" i="7" s="1"/>
  <c r="P311" i="7"/>
  <c r="BB311" i="7" s="1"/>
  <c r="O311" i="7"/>
  <c r="BA311" i="7" s="1"/>
  <c r="N311" i="7"/>
  <c r="M311" i="7"/>
  <c r="L311" i="7"/>
  <c r="AX311" i="7" s="1"/>
  <c r="K311" i="7"/>
  <c r="AW311" i="7" s="1"/>
  <c r="J311" i="7"/>
  <c r="AV311" i="7" s="1"/>
  <c r="I311" i="7"/>
  <c r="AU311" i="7" s="1"/>
  <c r="H311" i="7"/>
  <c r="G311" i="7"/>
  <c r="AS311" i="7" s="1"/>
  <c r="F311" i="7"/>
  <c r="E311" i="7"/>
  <c r="D311" i="7"/>
  <c r="C311" i="7"/>
  <c r="AJ310" i="7"/>
  <c r="T310" i="7"/>
  <c r="BI310" i="7" s="1"/>
  <c r="S310" i="7"/>
  <c r="BG310" i="7" s="1"/>
  <c r="R310" i="7"/>
  <c r="BF310" i="7" s="1"/>
  <c r="Q310" i="7"/>
  <c r="BE310" i="7" s="1"/>
  <c r="P310" i="7"/>
  <c r="BB310" i="7" s="1"/>
  <c r="O310" i="7"/>
  <c r="BA310" i="7" s="1"/>
  <c r="N310" i="7"/>
  <c r="M310" i="7"/>
  <c r="L310" i="7"/>
  <c r="AX310" i="7" s="1"/>
  <c r="K310" i="7"/>
  <c r="AW310" i="7" s="1"/>
  <c r="J310" i="7"/>
  <c r="AV310" i="7" s="1"/>
  <c r="I310" i="7"/>
  <c r="AU310" i="7" s="1"/>
  <c r="H310" i="7"/>
  <c r="G310" i="7"/>
  <c r="AS310" i="7" s="1"/>
  <c r="F310" i="7"/>
  <c r="E310" i="7"/>
  <c r="D310" i="7"/>
  <c r="C310" i="7"/>
  <c r="BD310" i="7"/>
  <c r="AJ309" i="7"/>
  <c r="T309" i="7"/>
  <c r="BI309" i="7" s="1"/>
  <c r="S309" i="7"/>
  <c r="BG309" i="7" s="1"/>
  <c r="R309" i="7"/>
  <c r="BF309" i="7" s="1"/>
  <c r="Q309" i="7"/>
  <c r="BE309" i="7" s="1"/>
  <c r="P309" i="7"/>
  <c r="BB309" i="7" s="1"/>
  <c r="O309" i="7"/>
  <c r="BA309" i="7" s="1"/>
  <c r="N309" i="7"/>
  <c r="M309" i="7"/>
  <c r="L309" i="7"/>
  <c r="AX309" i="7" s="1"/>
  <c r="K309" i="7"/>
  <c r="AW309" i="7" s="1"/>
  <c r="J309" i="7"/>
  <c r="AV309" i="7" s="1"/>
  <c r="I309" i="7"/>
  <c r="AU309" i="7" s="1"/>
  <c r="H309" i="7"/>
  <c r="G309" i="7"/>
  <c r="AS309" i="7" s="1"/>
  <c r="F309" i="7"/>
  <c r="AP319" i="7" s="1"/>
  <c r="E309" i="7"/>
  <c r="D309" i="7"/>
  <c r="C309" i="7"/>
  <c r="AP309" i="7"/>
  <c r="BD309" i="7"/>
  <c r="AJ308" i="7"/>
  <c r="T308" i="7"/>
  <c r="BI308" i="7" s="1"/>
  <c r="S308" i="7"/>
  <c r="BG308" i="7" s="1"/>
  <c r="R308" i="7"/>
  <c r="BF308" i="7" s="1"/>
  <c r="Q308" i="7"/>
  <c r="BE308" i="7" s="1"/>
  <c r="P308" i="7"/>
  <c r="BB308" i="7" s="1"/>
  <c r="O308" i="7"/>
  <c r="BA308" i="7" s="1"/>
  <c r="N308" i="7"/>
  <c r="M308" i="7"/>
  <c r="L308" i="7"/>
  <c r="AX308" i="7" s="1"/>
  <c r="K308" i="7"/>
  <c r="AW308" i="7" s="1"/>
  <c r="J308" i="7"/>
  <c r="AV308" i="7" s="1"/>
  <c r="I308" i="7"/>
  <c r="AU308" i="7" s="1"/>
  <c r="H308" i="7"/>
  <c r="G308" i="7"/>
  <c r="F308" i="7"/>
  <c r="BO318" i="7" s="1"/>
  <c r="E308" i="7"/>
  <c r="D308" i="7"/>
  <c r="C308" i="7"/>
  <c r="AP308" i="7"/>
  <c r="AJ307" i="7"/>
  <c r="T307" i="7"/>
  <c r="BI307" i="7" s="1"/>
  <c r="S307" i="7"/>
  <c r="BG307" i="7" s="1"/>
  <c r="R307" i="7"/>
  <c r="BF307" i="7" s="1"/>
  <c r="Q307" i="7"/>
  <c r="BE307" i="7" s="1"/>
  <c r="P307" i="7"/>
  <c r="BB307" i="7" s="1"/>
  <c r="O307" i="7"/>
  <c r="BA307" i="7" s="1"/>
  <c r="N307" i="7"/>
  <c r="M307" i="7"/>
  <c r="L307" i="7"/>
  <c r="AX307" i="7" s="1"/>
  <c r="K307" i="7"/>
  <c r="AW307" i="7" s="1"/>
  <c r="J307" i="7"/>
  <c r="AV307" i="7" s="1"/>
  <c r="I307" i="7"/>
  <c r="AU307" i="7" s="1"/>
  <c r="H307" i="7"/>
  <c r="G307" i="7"/>
  <c r="F307" i="7"/>
  <c r="AO317" i="7" s="1"/>
  <c r="E307" i="7"/>
  <c r="D307" i="7"/>
  <c r="C307" i="7"/>
  <c r="AJ306" i="7"/>
  <c r="T306" i="7"/>
  <c r="BI306" i="7" s="1"/>
  <c r="S306" i="7"/>
  <c r="BG306" i="7" s="1"/>
  <c r="R306" i="7"/>
  <c r="BF306" i="7" s="1"/>
  <c r="Q306" i="7"/>
  <c r="BE306" i="7" s="1"/>
  <c r="P306" i="7"/>
  <c r="BB306" i="7" s="1"/>
  <c r="O306" i="7"/>
  <c r="BA306" i="7" s="1"/>
  <c r="N306" i="7"/>
  <c r="M306" i="7"/>
  <c r="L306" i="7"/>
  <c r="AX306" i="7" s="1"/>
  <c r="K306" i="7"/>
  <c r="AW306" i="7" s="1"/>
  <c r="J306" i="7"/>
  <c r="AV306" i="7" s="1"/>
  <c r="I306" i="7"/>
  <c r="AU306" i="7" s="1"/>
  <c r="H306" i="7"/>
  <c r="G306" i="7"/>
  <c r="AS306" i="7" s="1"/>
  <c r="F306" i="7"/>
  <c r="E306" i="7"/>
  <c r="D306" i="7"/>
  <c r="C306" i="7"/>
  <c r="AP306" i="7"/>
  <c r="BD306" i="7"/>
  <c r="AJ305" i="7"/>
  <c r="T305" i="7"/>
  <c r="BI305" i="7" s="1"/>
  <c r="S305" i="7"/>
  <c r="BG305" i="7" s="1"/>
  <c r="R305" i="7"/>
  <c r="BF305" i="7" s="1"/>
  <c r="Q305" i="7"/>
  <c r="BE305" i="7" s="1"/>
  <c r="P305" i="7"/>
  <c r="BB305" i="7" s="1"/>
  <c r="O305" i="7"/>
  <c r="BA305" i="7" s="1"/>
  <c r="N305" i="7"/>
  <c r="M305" i="7"/>
  <c r="L305" i="7"/>
  <c r="AX305" i="7" s="1"/>
  <c r="K305" i="7"/>
  <c r="AW305" i="7" s="1"/>
  <c r="J305" i="7"/>
  <c r="AV305" i="7" s="1"/>
  <c r="I305" i="7"/>
  <c r="AU305" i="7" s="1"/>
  <c r="H305" i="7"/>
  <c r="G305" i="7"/>
  <c r="AS305" i="7" s="1"/>
  <c r="F305" i="7"/>
  <c r="E305" i="7"/>
  <c r="D305" i="7"/>
  <c r="C305" i="7"/>
  <c r="AR305" i="7"/>
  <c r="AJ304" i="7"/>
  <c r="T304" i="7"/>
  <c r="BI304" i="7" s="1"/>
  <c r="S304" i="7"/>
  <c r="BG304" i="7" s="1"/>
  <c r="R304" i="7"/>
  <c r="BF304" i="7" s="1"/>
  <c r="Q304" i="7"/>
  <c r="BE304" i="7" s="1"/>
  <c r="P304" i="7"/>
  <c r="BB304" i="7" s="1"/>
  <c r="O304" i="7"/>
  <c r="BA304" i="7" s="1"/>
  <c r="N304" i="7"/>
  <c r="M304" i="7"/>
  <c r="L304" i="7"/>
  <c r="AX304" i="7" s="1"/>
  <c r="K304" i="7"/>
  <c r="AW304" i="7" s="1"/>
  <c r="J304" i="7"/>
  <c r="AV304" i="7" s="1"/>
  <c r="I304" i="7"/>
  <c r="AU304" i="7" s="1"/>
  <c r="H304" i="7"/>
  <c r="G304" i="7"/>
  <c r="AS304" i="7" s="1"/>
  <c r="F304" i="7"/>
  <c r="E304" i="7"/>
  <c r="D304" i="7"/>
  <c r="C304" i="7"/>
  <c r="BD304" i="7"/>
  <c r="AJ303" i="7"/>
  <c r="T303" i="7"/>
  <c r="BI303" i="7" s="1"/>
  <c r="S303" i="7"/>
  <c r="BG303" i="7" s="1"/>
  <c r="R303" i="7"/>
  <c r="BF303" i="7" s="1"/>
  <c r="Q303" i="7"/>
  <c r="BE303" i="7" s="1"/>
  <c r="P303" i="7"/>
  <c r="BB303" i="7" s="1"/>
  <c r="O303" i="7"/>
  <c r="BA303" i="7" s="1"/>
  <c r="N303" i="7"/>
  <c r="M303" i="7"/>
  <c r="L303" i="7"/>
  <c r="AX303" i="7" s="1"/>
  <c r="K303" i="7"/>
  <c r="AW303" i="7" s="1"/>
  <c r="J303" i="7"/>
  <c r="AV303" i="7" s="1"/>
  <c r="I303" i="7"/>
  <c r="AU303" i="7" s="1"/>
  <c r="H303" i="7"/>
  <c r="G303" i="7"/>
  <c r="AS303" i="7" s="1"/>
  <c r="F303" i="7"/>
  <c r="E303" i="7"/>
  <c r="D303" i="7"/>
  <c r="C303" i="7"/>
  <c r="BD303" i="7"/>
  <c r="AJ302" i="7"/>
  <c r="T302" i="7"/>
  <c r="BI302" i="7" s="1"/>
  <c r="S302" i="7"/>
  <c r="BG302" i="7" s="1"/>
  <c r="R302" i="7"/>
  <c r="BF302" i="7" s="1"/>
  <c r="Q302" i="7"/>
  <c r="BE302" i="7" s="1"/>
  <c r="P302" i="7"/>
  <c r="BB302" i="7" s="1"/>
  <c r="O302" i="7"/>
  <c r="BA302" i="7" s="1"/>
  <c r="N302" i="7"/>
  <c r="M302" i="7"/>
  <c r="L302" i="7"/>
  <c r="AX302" i="7" s="1"/>
  <c r="K302" i="7"/>
  <c r="AW302" i="7" s="1"/>
  <c r="J302" i="7"/>
  <c r="AV302" i="7" s="1"/>
  <c r="I302" i="7"/>
  <c r="AU302" i="7" s="1"/>
  <c r="H302" i="7"/>
  <c r="G302" i="7"/>
  <c r="AS302" i="7" s="1"/>
  <c r="F302" i="7"/>
  <c r="E302" i="7"/>
  <c r="D302" i="7"/>
  <c r="C302" i="7"/>
  <c r="AJ301" i="7"/>
  <c r="T301" i="7"/>
  <c r="BI301" i="7" s="1"/>
  <c r="S301" i="7"/>
  <c r="BG301" i="7" s="1"/>
  <c r="R301" i="7"/>
  <c r="BF301" i="7" s="1"/>
  <c r="Q301" i="7"/>
  <c r="BE301" i="7" s="1"/>
  <c r="P301" i="7"/>
  <c r="BB301" i="7" s="1"/>
  <c r="O301" i="7"/>
  <c r="BA301" i="7" s="1"/>
  <c r="N301" i="7"/>
  <c r="M301" i="7"/>
  <c r="L301" i="7"/>
  <c r="AX301" i="7" s="1"/>
  <c r="K301" i="7"/>
  <c r="AW301" i="7" s="1"/>
  <c r="J301" i="7"/>
  <c r="AV301" i="7" s="1"/>
  <c r="I301" i="7"/>
  <c r="AU301" i="7" s="1"/>
  <c r="H301" i="7"/>
  <c r="G301" i="7"/>
  <c r="AS301" i="7" s="1"/>
  <c r="F301" i="7"/>
  <c r="AP311" i="7" s="1"/>
  <c r="E301" i="7"/>
  <c r="D301" i="7"/>
  <c r="C301" i="7"/>
  <c r="BD301" i="7"/>
  <c r="AJ300" i="7"/>
  <c r="T300" i="7"/>
  <c r="BI300" i="7" s="1"/>
  <c r="S300" i="7"/>
  <c r="BG300" i="7" s="1"/>
  <c r="R300" i="7"/>
  <c r="BF300" i="7" s="1"/>
  <c r="Q300" i="7"/>
  <c r="BE300" i="7" s="1"/>
  <c r="P300" i="7"/>
  <c r="BB300" i="7" s="1"/>
  <c r="O300" i="7"/>
  <c r="BA300" i="7" s="1"/>
  <c r="N300" i="7"/>
  <c r="M300" i="7"/>
  <c r="L300" i="7"/>
  <c r="AX300" i="7" s="1"/>
  <c r="K300" i="7"/>
  <c r="AW300" i="7" s="1"/>
  <c r="J300" i="7"/>
  <c r="AV300" i="7" s="1"/>
  <c r="I300" i="7"/>
  <c r="AU300" i="7" s="1"/>
  <c r="H300" i="7"/>
  <c r="G300" i="7"/>
  <c r="AS300" i="7" s="1"/>
  <c r="F300" i="7"/>
  <c r="BO310" i="7" s="1"/>
  <c r="E300" i="7"/>
  <c r="D300" i="7"/>
  <c r="C300" i="7"/>
  <c r="AJ299" i="7"/>
  <c r="T299" i="7"/>
  <c r="BI299" i="7" s="1"/>
  <c r="S299" i="7"/>
  <c r="BG299" i="7" s="1"/>
  <c r="R299" i="7"/>
  <c r="BF299" i="7" s="1"/>
  <c r="Q299" i="7"/>
  <c r="BE299" i="7" s="1"/>
  <c r="P299" i="7"/>
  <c r="BB299" i="7" s="1"/>
  <c r="O299" i="7"/>
  <c r="BA299" i="7" s="1"/>
  <c r="N299" i="7"/>
  <c r="M299" i="7"/>
  <c r="L299" i="7"/>
  <c r="AX299" i="7" s="1"/>
  <c r="K299" i="7"/>
  <c r="AW299" i="7" s="1"/>
  <c r="J299" i="7"/>
  <c r="AV299" i="7" s="1"/>
  <c r="I299" i="7"/>
  <c r="AU299" i="7" s="1"/>
  <c r="H299" i="7"/>
  <c r="G299" i="7"/>
  <c r="AS299" i="7" s="1"/>
  <c r="F299" i="7"/>
  <c r="E299" i="7"/>
  <c r="D299" i="7"/>
  <c r="C299" i="7"/>
  <c r="BO299" i="7"/>
  <c r="AR299" i="7"/>
  <c r="AJ298" i="7"/>
  <c r="T298" i="7"/>
  <c r="BI298" i="7" s="1"/>
  <c r="S298" i="7"/>
  <c r="BG298" i="7" s="1"/>
  <c r="R298" i="7"/>
  <c r="BF298" i="7" s="1"/>
  <c r="Q298" i="7"/>
  <c r="BE298" i="7" s="1"/>
  <c r="P298" i="7"/>
  <c r="BB298" i="7" s="1"/>
  <c r="O298" i="7"/>
  <c r="BA298" i="7" s="1"/>
  <c r="N298" i="7"/>
  <c r="M298" i="7"/>
  <c r="L298" i="7"/>
  <c r="AX298" i="7" s="1"/>
  <c r="K298" i="7"/>
  <c r="AW298" i="7" s="1"/>
  <c r="J298" i="7"/>
  <c r="AV298" i="7" s="1"/>
  <c r="I298" i="7"/>
  <c r="AU298" i="7" s="1"/>
  <c r="H298" i="7"/>
  <c r="G298" i="7"/>
  <c r="AS298" i="7" s="1"/>
  <c r="F298" i="7"/>
  <c r="E298" i="7"/>
  <c r="D298" i="7"/>
  <c r="C298" i="7"/>
  <c r="AR298" i="7"/>
  <c r="AJ297" i="7"/>
  <c r="T297" i="7"/>
  <c r="BI297" i="7" s="1"/>
  <c r="S297" i="7"/>
  <c r="BG297" i="7" s="1"/>
  <c r="R297" i="7"/>
  <c r="BF297" i="7" s="1"/>
  <c r="Q297" i="7"/>
  <c r="BE297" i="7" s="1"/>
  <c r="P297" i="7"/>
  <c r="BB297" i="7" s="1"/>
  <c r="O297" i="7"/>
  <c r="BA297" i="7" s="1"/>
  <c r="N297" i="7"/>
  <c r="M297" i="7"/>
  <c r="L297" i="7"/>
  <c r="AX297" i="7" s="1"/>
  <c r="K297" i="7"/>
  <c r="AW297" i="7" s="1"/>
  <c r="J297" i="7"/>
  <c r="AV297" i="7" s="1"/>
  <c r="I297" i="7"/>
  <c r="AU297" i="7" s="1"/>
  <c r="H297" i="7"/>
  <c r="G297" i="7"/>
  <c r="F297" i="7"/>
  <c r="BO307" i="7" s="1"/>
  <c r="E297" i="7"/>
  <c r="D297" i="7"/>
  <c r="C297" i="7"/>
  <c r="AJ296" i="7"/>
  <c r="T296" i="7"/>
  <c r="BI296" i="7" s="1"/>
  <c r="S296" i="7"/>
  <c r="BG296" i="7" s="1"/>
  <c r="R296" i="7"/>
  <c r="BF296" i="7" s="1"/>
  <c r="Q296" i="7"/>
  <c r="BE296" i="7" s="1"/>
  <c r="P296" i="7"/>
  <c r="BB296" i="7" s="1"/>
  <c r="O296" i="7"/>
  <c r="BA296" i="7" s="1"/>
  <c r="N296" i="7"/>
  <c r="M296" i="7"/>
  <c r="L296" i="7"/>
  <c r="AX296" i="7" s="1"/>
  <c r="K296" i="7"/>
  <c r="AW296" i="7" s="1"/>
  <c r="J296" i="7"/>
  <c r="AV296" i="7" s="1"/>
  <c r="I296" i="7"/>
  <c r="AU296" i="7" s="1"/>
  <c r="H296" i="7"/>
  <c r="G296" i="7"/>
  <c r="F296" i="7"/>
  <c r="E296" i="7"/>
  <c r="D296" i="7"/>
  <c r="C296" i="7"/>
  <c r="BO296" i="7"/>
  <c r="AJ295" i="7"/>
  <c r="T295" i="7"/>
  <c r="BI295" i="7" s="1"/>
  <c r="S295" i="7"/>
  <c r="BG295" i="7" s="1"/>
  <c r="R295" i="7"/>
  <c r="BF295" i="7" s="1"/>
  <c r="Q295" i="7"/>
  <c r="BE295" i="7" s="1"/>
  <c r="P295" i="7"/>
  <c r="BB295" i="7" s="1"/>
  <c r="O295" i="7"/>
  <c r="BA295" i="7" s="1"/>
  <c r="N295" i="7"/>
  <c r="M295" i="7"/>
  <c r="L295" i="7"/>
  <c r="AX295" i="7" s="1"/>
  <c r="K295" i="7"/>
  <c r="AW295" i="7" s="1"/>
  <c r="J295" i="7"/>
  <c r="AV295" i="7" s="1"/>
  <c r="I295" i="7"/>
  <c r="AU295" i="7" s="1"/>
  <c r="H295" i="7"/>
  <c r="G295" i="7"/>
  <c r="AS295" i="7" s="1"/>
  <c r="F295" i="7"/>
  <c r="E295" i="7"/>
  <c r="D295" i="7"/>
  <c r="C295" i="7"/>
  <c r="AJ294" i="7"/>
  <c r="T294" i="7"/>
  <c r="BI294" i="7" s="1"/>
  <c r="S294" i="7"/>
  <c r="BG294" i="7" s="1"/>
  <c r="R294" i="7"/>
  <c r="BF294" i="7" s="1"/>
  <c r="Q294" i="7"/>
  <c r="BE294" i="7" s="1"/>
  <c r="P294" i="7"/>
  <c r="BB294" i="7" s="1"/>
  <c r="O294" i="7"/>
  <c r="BA294" i="7" s="1"/>
  <c r="N294" i="7"/>
  <c r="M294" i="7"/>
  <c r="L294" i="7"/>
  <c r="AX294" i="7" s="1"/>
  <c r="K294" i="7"/>
  <c r="AW294" i="7" s="1"/>
  <c r="J294" i="7"/>
  <c r="AV294" i="7" s="1"/>
  <c r="I294" i="7"/>
  <c r="AU294" i="7" s="1"/>
  <c r="H294" i="7"/>
  <c r="G294" i="7"/>
  <c r="AS294" i="7" s="1"/>
  <c r="F294" i="7"/>
  <c r="AO304" i="7" s="1"/>
  <c r="E294" i="7"/>
  <c r="D294" i="7"/>
  <c r="C294" i="7"/>
  <c r="BD294" i="7"/>
  <c r="AJ293" i="7"/>
  <c r="T293" i="7"/>
  <c r="BI293" i="7" s="1"/>
  <c r="S293" i="7"/>
  <c r="BG293" i="7" s="1"/>
  <c r="R293" i="7"/>
  <c r="BF293" i="7" s="1"/>
  <c r="Q293" i="7"/>
  <c r="BE293" i="7" s="1"/>
  <c r="P293" i="7"/>
  <c r="BB293" i="7" s="1"/>
  <c r="O293" i="7"/>
  <c r="BA293" i="7" s="1"/>
  <c r="N293" i="7"/>
  <c r="M293" i="7"/>
  <c r="L293" i="7"/>
  <c r="AX293" i="7" s="1"/>
  <c r="K293" i="7"/>
  <c r="AW293" i="7" s="1"/>
  <c r="J293" i="7"/>
  <c r="AV293" i="7" s="1"/>
  <c r="I293" i="7"/>
  <c r="AU293" i="7" s="1"/>
  <c r="H293" i="7"/>
  <c r="G293" i="7"/>
  <c r="AS293" i="7" s="1"/>
  <c r="F293" i="7"/>
  <c r="E293" i="7"/>
  <c r="D293" i="7"/>
  <c r="C293" i="7"/>
  <c r="BD293" i="7"/>
  <c r="AJ292" i="7"/>
  <c r="T292" i="7"/>
  <c r="BI292" i="7" s="1"/>
  <c r="S292" i="7"/>
  <c r="BG292" i="7" s="1"/>
  <c r="R292" i="7"/>
  <c r="BF292" i="7" s="1"/>
  <c r="Q292" i="7"/>
  <c r="BE292" i="7" s="1"/>
  <c r="P292" i="7"/>
  <c r="BB292" i="7" s="1"/>
  <c r="O292" i="7"/>
  <c r="BA292" i="7" s="1"/>
  <c r="N292" i="7"/>
  <c r="M292" i="7"/>
  <c r="L292" i="7"/>
  <c r="AX292" i="7" s="1"/>
  <c r="K292" i="7"/>
  <c r="AW292" i="7" s="1"/>
  <c r="J292" i="7"/>
  <c r="AV292" i="7" s="1"/>
  <c r="I292" i="7"/>
  <c r="AU292" i="7" s="1"/>
  <c r="H292" i="7"/>
  <c r="G292" i="7"/>
  <c r="AS292" i="7" s="1"/>
  <c r="F292" i="7"/>
  <c r="E292" i="7"/>
  <c r="D292" i="7"/>
  <c r="C292" i="7"/>
  <c r="AR292" i="7"/>
  <c r="AJ291" i="7"/>
  <c r="T291" i="7"/>
  <c r="BI291" i="7" s="1"/>
  <c r="S291" i="7"/>
  <c r="BG291" i="7" s="1"/>
  <c r="R291" i="7"/>
  <c r="BF291" i="7" s="1"/>
  <c r="Q291" i="7"/>
  <c r="BE291" i="7" s="1"/>
  <c r="P291" i="7"/>
  <c r="BB291" i="7" s="1"/>
  <c r="O291" i="7"/>
  <c r="BA291" i="7" s="1"/>
  <c r="N291" i="7"/>
  <c r="M291" i="7"/>
  <c r="L291" i="7"/>
  <c r="AX291" i="7" s="1"/>
  <c r="K291" i="7"/>
  <c r="AW291" i="7" s="1"/>
  <c r="J291" i="7"/>
  <c r="AV291" i="7" s="1"/>
  <c r="I291" i="7"/>
  <c r="AU291" i="7" s="1"/>
  <c r="H291" i="7"/>
  <c r="G291" i="7"/>
  <c r="AS291" i="7" s="1"/>
  <c r="F291" i="7"/>
  <c r="E291" i="7"/>
  <c r="D291" i="7"/>
  <c r="C291" i="7"/>
  <c r="AJ290" i="7"/>
  <c r="T290" i="7"/>
  <c r="BI290" i="7" s="1"/>
  <c r="S290" i="7"/>
  <c r="BG290" i="7" s="1"/>
  <c r="R290" i="7"/>
  <c r="BF290" i="7" s="1"/>
  <c r="Q290" i="7"/>
  <c r="BE290" i="7" s="1"/>
  <c r="P290" i="7"/>
  <c r="BB290" i="7" s="1"/>
  <c r="O290" i="7"/>
  <c r="BA290" i="7" s="1"/>
  <c r="N290" i="7"/>
  <c r="M290" i="7"/>
  <c r="L290" i="7"/>
  <c r="AX290" i="7" s="1"/>
  <c r="K290" i="7"/>
  <c r="AW290" i="7" s="1"/>
  <c r="J290" i="7"/>
  <c r="AV290" i="7" s="1"/>
  <c r="I290" i="7"/>
  <c r="AU290" i="7" s="1"/>
  <c r="H290" i="7"/>
  <c r="G290" i="7"/>
  <c r="F290" i="7"/>
  <c r="BO300" i="7" s="1"/>
  <c r="E290" i="7"/>
  <c r="D290" i="7"/>
  <c r="C290" i="7"/>
  <c r="AR290" i="7"/>
  <c r="AJ289" i="7"/>
  <c r="T289" i="7"/>
  <c r="BI289" i="7" s="1"/>
  <c r="S289" i="7"/>
  <c r="BG289" i="7" s="1"/>
  <c r="R289" i="7"/>
  <c r="BF289" i="7" s="1"/>
  <c r="Q289" i="7"/>
  <c r="BE289" i="7" s="1"/>
  <c r="P289" i="7"/>
  <c r="BB289" i="7" s="1"/>
  <c r="O289" i="7"/>
  <c r="BA289" i="7" s="1"/>
  <c r="N289" i="7"/>
  <c r="M289" i="7"/>
  <c r="L289" i="7"/>
  <c r="AX289" i="7" s="1"/>
  <c r="K289" i="7"/>
  <c r="AW289" i="7" s="1"/>
  <c r="J289" i="7"/>
  <c r="AV289" i="7" s="1"/>
  <c r="I289" i="7"/>
  <c r="AU289" i="7" s="1"/>
  <c r="H289" i="7"/>
  <c r="G289" i="7"/>
  <c r="AS289" i="7" s="1"/>
  <c r="F289" i="7"/>
  <c r="E289" i="7"/>
  <c r="D289" i="7"/>
  <c r="C289" i="7"/>
  <c r="BD289" i="7"/>
  <c r="AJ288" i="7"/>
  <c r="T288" i="7"/>
  <c r="BI288" i="7" s="1"/>
  <c r="S288" i="7"/>
  <c r="BG288" i="7" s="1"/>
  <c r="R288" i="7"/>
  <c r="BF288" i="7" s="1"/>
  <c r="Q288" i="7"/>
  <c r="BE288" i="7" s="1"/>
  <c r="P288" i="7"/>
  <c r="BB288" i="7" s="1"/>
  <c r="O288" i="7"/>
  <c r="BA288" i="7" s="1"/>
  <c r="N288" i="7"/>
  <c r="M288" i="7"/>
  <c r="L288" i="7"/>
  <c r="AX288" i="7" s="1"/>
  <c r="K288" i="7"/>
  <c r="AW288" i="7" s="1"/>
  <c r="J288" i="7"/>
  <c r="AV288" i="7" s="1"/>
  <c r="I288" i="7"/>
  <c r="AU288" i="7" s="1"/>
  <c r="H288" i="7"/>
  <c r="G288" i="7"/>
  <c r="AS288" i="7" s="1"/>
  <c r="F288" i="7"/>
  <c r="AP298" i="7" s="1"/>
  <c r="E288" i="7"/>
  <c r="D288" i="7"/>
  <c r="C288" i="7"/>
  <c r="BD288" i="7"/>
  <c r="AJ287" i="7"/>
  <c r="T287" i="7"/>
  <c r="BI287" i="7" s="1"/>
  <c r="S287" i="7"/>
  <c r="BG287" i="7" s="1"/>
  <c r="R287" i="7"/>
  <c r="BF287" i="7" s="1"/>
  <c r="Q287" i="7"/>
  <c r="BE287" i="7" s="1"/>
  <c r="P287" i="7"/>
  <c r="BB287" i="7" s="1"/>
  <c r="O287" i="7"/>
  <c r="BA287" i="7" s="1"/>
  <c r="N287" i="7"/>
  <c r="M287" i="7"/>
  <c r="L287" i="7"/>
  <c r="AX287" i="7" s="1"/>
  <c r="K287" i="7"/>
  <c r="AW287" i="7" s="1"/>
  <c r="J287" i="7"/>
  <c r="AV287" i="7" s="1"/>
  <c r="I287" i="7"/>
  <c r="AU287" i="7" s="1"/>
  <c r="H287" i="7"/>
  <c r="G287" i="7"/>
  <c r="AS287" i="7" s="1"/>
  <c r="F287" i="7"/>
  <c r="E287" i="7"/>
  <c r="D287" i="7"/>
  <c r="C287" i="7"/>
  <c r="BO287" i="7"/>
  <c r="BD287" i="7"/>
  <c r="AJ286" i="7"/>
  <c r="T286" i="7"/>
  <c r="BI286" i="7" s="1"/>
  <c r="S286" i="7"/>
  <c r="BG286" i="7" s="1"/>
  <c r="R286" i="7"/>
  <c r="BF286" i="7" s="1"/>
  <c r="Q286" i="7"/>
  <c r="BE286" i="7" s="1"/>
  <c r="P286" i="7"/>
  <c r="BB286" i="7" s="1"/>
  <c r="O286" i="7"/>
  <c r="BA286" i="7" s="1"/>
  <c r="N286" i="7"/>
  <c r="M286" i="7"/>
  <c r="L286" i="7"/>
  <c r="AX286" i="7" s="1"/>
  <c r="K286" i="7"/>
  <c r="AW286" i="7" s="1"/>
  <c r="J286" i="7"/>
  <c r="AV286" i="7" s="1"/>
  <c r="I286" i="7"/>
  <c r="AU286" i="7" s="1"/>
  <c r="H286" i="7"/>
  <c r="G286" i="7"/>
  <c r="AS286" i="7" s="1"/>
  <c r="F286" i="7"/>
  <c r="E286" i="7"/>
  <c r="D286" i="7"/>
  <c r="C286" i="7"/>
  <c r="AO286" i="7"/>
  <c r="BD286" i="7"/>
  <c r="AJ285" i="7"/>
  <c r="T285" i="7"/>
  <c r="BI285" i="7" s="1"/>
  <c r="S285" i="7"/>
  <c r="BG285" i="7" s="1"/>
  <c r="R285" i="7"/>
  <c r="BF285" i="7" s="1"/>
  <c r="Q285" i="7"/>
  <c r="BE285" i="7" s="1"/>
  <c r="P285" i="7"/>
  <c r="BB285" i="7" s="1"/>
  <c r="O285" i="7"/>
  <c r="BA285" i="7" s="1"/>
  <c r="N285" i="7"/>
  <c r="M285" i="7"/>
  <c r="L285" i="7"/>
  <c r="AX285" i="7" s="1"/>
  <c r="K285" i="7"/>
  <c r="AW285" i="7" s="1"/>
  <c r="J285" i="7"/>
  <c r="AV285" i="7" s="1"/>
  <c r="I285" i="7"/>
  <c r="AU285" i="7" s="1"/>
  <c r="H285" i="7"/>
  <c r="G285" i="7"/>
  <c r="AS285" i="7" s="1"/>
  <c r="F285" i="7"/>
  <c r="AP295" i="7" s="1"/>
  <c r="E285" i="7"/>
  <c r="D285" i="7"/>
  <c r="C285" i="7"/>
  <c r="AR285" i="7"/>
  <c r="AJ284" i="7"/>
  <c r="T284" i="7"/>
  <c r="BI284" i="7" s="1"/>
  <c r="S284" i="7"/>
  <c r="BG284" i="7" s="1"/>
  <c r="R284" i="7"/>
  <c r="BF284" i="7" s="1"/>
  <c r="Q284" i="7"/>
  <c r="BE284" i="7" s="1"/>
  <c r="P284" i="7"/>
  <c r="BB284" i="7" s="1"/>
  <c r="O284" i="7"/>
  <c r="BA284" i="7" s="1"/>
  <c r="N284" i="7"/>
  <c r="M284" i="7"/>
  <c r="L284" i="7"/>
  <c r="AX284" i="7" s="1"/>
  <c r="K284" i="7"/>
  <c r="AW284" i="7" s="1"/>
  <c r="J284" i="7"/>
  <c r="AV284" i="7" s="1"/>
  <c r="I284" i="7"/>
  <c r="AU284" i="7" s="1"/>
  <c r="H284" i="7"/>
  <c r="G284" i="7"/>
  <c r="AS284" i="7" s="1"/>
  <c r="F284" i="7"/>
  <c r="E284" i="7"/>
  <c r="D284" i="7"/>
  <c r="C284" i="7"/>
  <c r="BD284" i="7"/>
  <c r="AJ283" i="7"/>
  <c r="T283" i="7"/>
  <c r="BI283" i="7" s="1"/>
  <c r="S283" i="7"/>
  <c r="BG283" i="7" s="1"/>
  <c r="R283" i="7"/>
  <c r="BF283" i="7" s="1"/>
  <c r="Q283" i="7"/>
  <c r="BE283" i="7" s="1"/>
  <c r="P283" i="7"/>
  <c r="BB283" i="7" s="1"/>
  <c r="O283" i="7"/>
  <c r="BA283" i="7" s="1"/>
  <c r="N283" i="7"/>
  <c r="M283" i="7"/>
  <c r="L283" i="7"/>
  <c r="AX283" i="7" s="1"/>
  <c r="K283" i="7"/>
  <c r="AW283" i="7" s="1"/>
  <c r="J283" i="7"/>
  <c r="AV283" i="7" s="1"/>
  <c r="I283" i="7"/>
  <c r="AU283" i="7" s="1"/>
  <c r="H283" i="7"/>
  <c r="G283" i="7"/>
  <c r="F283" i="7"/>
  <c r="E283" i="7"/>
  <c r="D283" i="7"/>
  <c r="C283" i="7"/>
  <c r="BO283" i="7"/>
  <c r="AJ282" i="7"/>
  <c r="T282" i="7"/>
  <c r="BI282" i="7" s="1"/>
  <c r="S282" i="7"/>
  <c r="BG282" i="7" s="1"/>
  <c r="R282" i="7"/>
  <c r="BF282" i="7" s="1"/>
  <c r="Q282" i="7"/>
  <c r="BE282" i="7" s="1"/>
  <c r="P282" i="7"/>
  <c r="BB282" i="7" s="1"/>
  <c r="O282" i="7"/>
  <c r="BA282" i="7" s="1"/>
  <c r="N282" i="7"/>
  <c r="M282" i="7"/>
  <c r="L282" i="7"/>
  <c r="AX282" i="7" s="1"/>
  <c r="K282" i="7"/>
  <c r="AW282" i="7" s="1"/>
  <c r="J282" i="7"/>
  <c r="AV282" i="7" s="1"/>
  <c r="I282" i="7"/>
  <c r="AU282" i="7" s="1"/>
  <c r="H282" i="7"/>
  <c r="G282" i="7"/>
  <c r="AS282" i="7" s="1"/>
  <c r="F282" i="7"/>
  <c r="E282" i="7"/>
  <c r="D282" i="7"/>
  <c r="C282" i="7"/>
  <c r="AR282" i="7"/>
  <c r="AJ281" i="7"/>
  <c r="T281" i="7"/>
  <c r="BI281" i="7" s="1"/>
  <c r="S281" i="7"/>
  <c r="BG281" i="7" s="1"/>
  <c r="R281" i="7"/>
  <c r="BF281" i="7" s="1"/>
  <c r="Q281" i="7"/>
  <c r="BE281" i="7" s="1"/>
  <c r="P281" i="7"/>
  <c r="BB281" i="7" s="1"/>
  <c r="O281" i="7"/>
  <c r="BA281" i="7" s="1"/>
  <c r="N281" i="7"/>
  <c r="M281" i="7"/>
  <c r="L281" i="7"/>
  <c r="AX281" i="7" s="1"/>
  <c r="K281" i="7"/>
  <c r="AW281" i="7" s="1"/>
  <c r="J281" i="7"/>
  <c r="AV281" i="7" s="1"/>
  <c r="I281" i="7"/>
  <c r="AU281" i="7" s="1"/>
  <c r="H281" i="7"/>
  <c r="G281" i="7"/>
  <c r="AS281" i="7" s="1"/>
  <c r="F281" i="7"/>
  <c r="BO291" i="7" s="1"/>
  <c r="E281" i="7"/>
  <c r="D281" i="7"/>
  <c r="C281" i="7"/>
  <c r="BD281" i="7"/>
  <c r="AJ280" i="7"/>
  <c r="T280" i="7"/>
  <c r="BI280" i="7" s="1"/>
  <c r="S280" i="7"/>
  <c r="BG280" i="7" s="1"/>
  <c r="R280" i="7"/>
  <c r="BF280" i="7" s="1"/>
  <c r="Q280" i="7"/>
  <c r="BE280" i="7" s="1"/>
  <c r="P280" i="7"/>
  <c r="BB280" i="7" s="1"/>
  <c r="O280" i="7"/>
  <c r="BA280" i="7" s="1"/>
  <c r="N280" i="7"/>
  <c r="M280" i="7"/>
  <c r="L280" i="7"/>
  <c r="AX280" i="7" s="1"/>
  <c r="K280" i="7"/>
  <c r="AW280" i="7" s="1"/>
  <c r="J280" i="7"/>
  <c r="AV280" i="7" s="1"/>
  <c r="I280" i="7"/>
  <c r="AU280" i="7" s="1"/>
  <c r="H280" i="7"/>
  <c r="G280" i="7"/>
  <c r="AS280" i="7" s="1"/>
  <c r="F280" i="7"/>
  <c r="BO290" i="7" s="1"/>
  <c r="E280" i="7"/>
  <c r="D280" i="7"/>
  <c r="C280" i="7"/>
  <c r="AJ279" i="7"/>
  <c r="T279" i="7"/>
  <c r="BI279" i="7" s="1"/>
  <c r="S279" i="7"/>
  <c r="BG279" i="7" s="1"/>
  <c r="R279" i="7"/>
  <c r="BF279" i="7" s="1"/>
  <c r="Q279" i="7"/>
  <c r="BE279" i="7" s="1"/>
  <c r="P279" i="7"/>
  <c r="BB279" i="7" s="1"/>
  <c r="O279" i="7"/>
  <c r="BA279" i="7" s="1"/>
  <c r="N279" i="7"/>
  <c r="M279" i="7"/>
  <c r="L279" i="7"/>
  <c r="AX279" i="7" s="1"/>
  <c r="K279" i="7"/>
  <c r="AW279" i="7" s="1"/>
  <c r="J279" i="7"/>
  <c r="AV279" i="7" s="1"/>
  <c r="I279" i="7"/>
  <c r="AU279" i="7" s="1"/>
  <c r="H279" i="7"/>
  <c r="G279" i="7"/>
  <c r="AS279" i="7" s="1"/>
  <c r="F279" i="7"/>
  <c r="E279" i="7"/>
  <c r="D279" i="7"/>
  <c r="C279" i="7"/>
  <c r="AP279" i="7"/>
  <c r="BD279" i="7"/>
  <c r="AJ278" i="7"/>
  <c r="T278" i="7"/>
  <c r="BI278" i="7" s="1"/>
  <c r="S278" i="7"/>
  <c r="BG278" i="7" s="1"/>
  <c r="R278" i="7"/>
  <c r="BF278" i="7" s="1"/>
  <c r="Q278" i="7"/>
  <c r="BE278" i="7" s="1"/>
  <c r="P278" i="7"/>
  <c r="BB278" i="7" s="1"/>
  <c r="O278" i="7"/>
  <c r="BA278" i="7" s="1"/>
  <c r="N278" i="7"/>
  <c r="M278" i="7"/>
  <c r="L278" i="7"/>
  <c r="AX278" i="7" s="1"/>
  <c r="K278" i="7"/>
  <c r="AW278" i="7" s="1"/>
  <c r="J278" i="7"/>
  <c r="AV278" i="7" s="1"/>
  <c r="I278" i="7"/>
  <c r="AU278" i="7" s="1"/>
  <c r="H278" i="7"/>
  <c r="G278" i="7"/>
  <c r="AS278" i="7" s="1"/>
  <c r="F278" i="7"/>
  <c r="E278" i="7"/>
  <c r="D278" i="7"/>
  <c r="C278" i="7"/>
  <c r="AJ277" i="7"/>
  <c r="T277" i="7"/>
  <c r="BI277" i="7" s="1"/>
  <c r="S277" i="7"/>
  <c r="BG277" i="7" s="1"/>
  <c r="R277" i="7"/>
  <c r="BF277" i="7" s="1"/>
  <c r="Q277" i="7"/>
  <c r="BE277" i="7" s="1"/>
  <c r="P277" i="7"/>
  <c r="BB277" i="7" s="1"/>
  <c r="O277" i="7"/>
  <c r="BA277" i="7" s="1"/>
  <c r="N277" i="7"/>
  <c r="M277" i="7"/>
  <c r="L277" i="7"/>
  <c r="AX277" i="7" s="1"/>
  <c r="K277" i="7"/>
  <c r="AW277" i="7" s="1"/>
  <c r="J277" i="7"/>
  <c r="AV277" i="7" s="1"/>
  <c r="I277" i="7"/>
  <c r="AU277" i="7" s="1"/>
  <c r="H277" i="7"/>
  <c r="G277" i="7"/>
  <c r="F277" i="7"/>
  <c r="E277" i="7"/>
  <c r="D277" i="7"/>
  <c r="C277" i="7"/>
  <c r="BO277" i="7"/>
  <c r="AR277" i="7"/>
  <c r="AJ276" i="7"/>
  <c r="T276" i="7"/>
  <c r="BI276" i="7" s="1"/>
  <c r="S276" i="7"/>
  <c r="BG276" i="7" s="1"/>
  <c r="R276" i="7"/>
  <c r="BF276" i="7" s="1"/>
  <c r="Q276" i="7"/>
  <c r="BE276" i="7" s="1"/>
  <c r="P276" i="7"/>
  <c r="BB276" i="7" s="1"/>
  <c r="O276" i="7"/>
  <c r="BA276" i="7" s="1"/>
  <c r="N276" i="7"/>
  <c r="M276" i="7"/>
  <c r="L276" i="7"/>
  <c r="AX276" i="7" s="1"/>
  <c r="K276" i="7"/>
  <c r="AW276" i="7" s="1"/>
  <c r="J276" i="7"/>
  <c r="AV276" i="7" s="1"/>
  <c r="I276" i="7"/>
  <c r="AU276" i="7" s="1"/>
  <c r="H276" i="7"/>
  <c r="G276" i="7"/>
  <c r="AS276" i="7" s="1"/>
  <c r="F276" i="7"/>
  <c r="E276" i="7"/>
  <c r="D276" i="7"/>
  <c r="C276" i="7"/>
  <c r="AP276" i="7"/>
  <c r="AR276" i="7"/>
  <c r="AJ275" i="7"/>
  <c r="T275" i="7"/>
  <c r="BI275" i="7" s="1"/>
  <c r="S275" i="7"/>
  <c r="BG275" i="7" s="1"/>
  <c r="R275" i="7"/>
  <c r="BF275" i="7" s="1"/>
  <c r="Q275" i="7"/>
  <c r="BE275" i="7" s="1"/>
  <c r="P275" i="7"/>
  <c r="BB275" i="7" s="1"/>
  <c r="O275" i="7"/>
  <c r="BA275" i="7" s="1"/>
  <c r="N275" i="7"/>
  <c r="M275" i="7"/>
  <c r="L275" i="7"/>
  <c r="AX275" i="7" s="1"/>
  <c r="K275" i="7"/>
  <c r="AW275" i="7" s="1"/>
  <c r="J275" i="7"/>
  <c r="AV275" i="7" s="1"/>
  <c r="I275" i="7"/>
  <c r="AU275" i="7" s="1"/>
  <c r="H275" i="7"/>
  <c r="G275" i="7"/>
  <c r="F275" i="7"/>
  <c r="E275" i="7"/>
  <c r="D275" i="7"/>
  <c r="C275" i="7"/>
  <c r="AJ274" i="7"/>
  <c r="T274" i="7"/>
  <c r="BI274" i="7" s="1"/>
  <c r="S274" i="7"/>
  <c r="BG274" i="7" s="1"/>
  <c r="R274" i="7"/>
  <c r="BF274" i="7" s="1"/>
  <c r="Q274" i="7"/>
  <c r="BE274" i="7" s="1"/>
  <c r="P274" i="7"/>
  <c r="BB274" i="7" s="1"/>
  <c r="O274" i="7"/>
  <c r="BA274" i="7" s="1"/>
  <c r="N274" i="7"/>
  <c r="M274" i="7"/>
  <c r="L274" i="7"/>
  <c r="AX274" i="7" s="1"/>
  <c r="K274" i="7"/>
  <c r="AW274" i="7" s="1"/>
  <c r="J274" i="7"/>
  <c r="AV274" i="7" s="1"/>
  <c r="I274" i="7"/>
  <c r="AU274" i="7" s="1"/>
  <c r="H274" i="7"/>
  <c r="G274" i="7"/>
  <c r="F274" i="7"/>
  <c r="AP284" i="7" s="1"/>
  <c r="E274" i="7"/>
  <c r="D274" i="7"/>
  <c r="C274" i="7"/>
  <c r="AJ273" i="7"/>
  <c r="T273" i="7"/>
  <c r="BI273" i="7" s="1"/>
  <c r="S273" i="7"/>
  <c r="BG273" i="7" s="1"/>
  <c r="R273" i="7"/>
  <c r="BF273" i="7" s="1"/>
  <c r="Q273" i="7"/>
  <c r="BE273" i="7" s="1"/>
  <c r="P273" i="7"/>
  <c r="BB273" i="7" s="1"/>
  <c r="O273" i="7"/>
  <c r="BA273" i="7" s="1"/>
  <c r="N273" i="7"/>
  <c r="M273" i="7"/>
  <c r="L273" i="7"/>
  <c r="AX273" i="7" s="1"/>
  <c r="K273" i="7"/>
  <c r="AW273" i="7" s="1"/>
  <c r="J273" i="7"/>
  <c r="AV273" i="7" s="1"/>
  <c r="I273" i="7"/>
  <c r="AU273" i="7" s="1"/>
  <c r="H273" i="7"/>
  <c r="G273" i="7"/>
  <c r="F273" i="7"/>
  <c r="E273" i="7"/>
  <c r="D273" i="7"/>
  <c r="C273" i="7"/>
  <c r="AO273" i="7"/>
  <c r="BD273" i="7"/>
  <c r="AJ272" i="7"/>
  <c r="T272" i="7"/>
  <c r="BI272" i="7" s="1"/>
  <c r="S272" i="7"/>
  <c r="BG272" i="7" s="1"/>
  <c r="R272" i="7"/>
  <c r="BF272" i="7" s="1"/>
  <c r="Q272" i="7"/>
  <c r="BE272" i="7" s="1"/>
  <c r="P272" i="7"/>
  <c r="BB272" i="7" s="1"/>
  <c r="O272" i="7"/>
  <c r="BA272" i="7" s="1"/>
  <c r="N272" i="7"/>
  <c r="M272" i="7"/>
  <c r="L272" i="7"/>
  <c r="AX272" i="7" s="1"/>
  <c r="K272" i="7"/>
  <c r="AW272" i="7" s="1"/>
  <c r="J272" i="7"/>
  <c r="AV272" i="7" s="1"/>
  <c r="I272" i="7"/>
  <c r="AU272" i="7" s="1"/>
  <c r="H272" i="7"/>
  <c r="G272" i="7"/>
  <c r="AS272" i="7" s="1"/>
  <c r="F272" i="7"/>
  <c r="BO282" i="7" s="1"/>
  <c r="E272" i="7"/>
  <c r="D272" i="7"/>
  <c r="C272" i="7"/>
  <c r="BO272" i="7"/>
  <c r="AR272" i="7"/>
  <c r="AJ271" i="7"/>
  <c r="T271" i="7"/>
  <c r="BI271" i="7" s="1"/>
  <c r="S271" i="7"/>
  <c r="BG271" i="7" s="1"/>
  <c r="R271" i="7"/>
  <c r="BF271" i="7" s="1"/>
  <c r="Q271" i="7"/>
  <c r="BE271" i="7" s="1"/>
  <c r="P271" i="7"/>
  <c r="BB271" i="7" s="1"/>
  <c r="O271" i="7"/>
  <c r="BA271" i="7" s="1"/>
  <c r="N271" i="7"/>
  <c r="M271" i="7"/>
  <c r="L271" i="7"/>
  <c r="AX271" i="7" s="1"/>
  <c r="K271" i="7"/>
  <c r="AW271" i="7" s="1"/>
  <c r="J271" i="7"/>
  <c r="AV271" i="7" s="1"/>
  <c r="I271" i="7"/>
  <c r="AU271" i="7" s="1"/>
  <c r="H271" i="7"/>
  <c r="G271" i="7"/>
  <c r="AS271" i="7" s="1"/>
  <c r="F271" i="7"/>
  <c r="AP281" i="7" s="1"/>
  <c r="E271" i="7"/>
  <c r="D271" i="7"/>
  <c r="C271" i="7"/>
  <c r="AJ270" i="7"/>
  <c r="T270" i="7"/>
  <c r="BI270" i="7" s="1"/>
  <c r="S270" i="7"/>
  <c r="BG270" i="7" s="1"/>
  <c r="R270" i="7"/>
  <c r="BF270" i="7" s="1"/>
  <c r="Q270" i="7"/>
  <c r="BE270" i="7" s="1"/>
  <c r="P270" i="7"/>
  <c r="BB270" i="7" s="1"/>
  <c r="O270" i="7"/>
  <c r="BA270" i="7" s="1"/>
  <c r="N270" i="7"/>
  <c r="M270" i="7"/>
  <c r="L270" i="7"/>
  <c r="AX270" i="7" s="1"/>
  <c r="K270" i="7"/>
  <c r="AW270" i="7" s="1"/>
  <c r="J270" i="7"/>
  <c r="AV270" i="7" s="1"/>
  <c r="I270" i="7"/>
  <c r="AU270" i="7" s="1"/>
  <c r="H270" i="7"/>
  <c r="G270" i="7"/>
  <c r="AS270" i="7" s="1"/>
  <c r="F270" i="7"/>
  <c r="E270" i="7"/>
  <c r="D270" i="7"/>
  <c r="C270" i="7"/>
  <c r="AJ269" i="7"/>
  <c r="T269" i="7"/>
  <c r="BI269" i="7" s="1"/>
  <c r="S269" i="7"/>
  <c r="BG269" i="7" s="1"/>
  <c r="R269" i="7"/>
  <c r="BF269" i="7" s="1"/>
  <c r="Q269" i="7"/>
  <c r="BE269" i="7" s="1"/>
  <c r="P269" i="7"/>
  <c r="BB269" i="7" s="1"/>
  <c r="O269" i="7"/>
  <c r="BA269" i="7" s="1"/>
  <c r="N269" i="7"/>
  <c r="M269" i="7"/>
  <c r="L269" i="7"/>
  <c r="AX269" i="7" s="1"/>
  <c r="K269" i="7"/>
  <c r="AW269" i="7" s="1"/>
  <c r="J269" i="7"/>
  <c r="AV269" i="7" s="1"/>
  <c r="I269" i="7"/>
  <c r="AU269" i="7" s="1"/>
  <c r="H269" i="7"/>
  <c r="G269" i="7"/>
  <c r="AS269" i="7" s="1"/>
  <c r="F269" i="7"/>
  <c r="E269" i="7"/>
  <c r="D269" i="7"/>
  <c r="C269" i="7"/>
  <c r="AR269" i="7"/>
  <c r="AJ268" i="7"/>
  <c r="T268" i="7"/>
  <c r="BI268" i="7" s="1"/>
  <c r="S268" i="7"/>
  <c r="BG268" i="7" s="1"/>
  <c r="R268" i="7"/>
  <c r="BF268" i="7" s="1"/>
  <c r="Q268" i="7"/>
  <c r="BE268" i="7" s="1"/>
  <c r="P268" i="7"/>
  <c r="BB268" i="7" s="1"/>
  <c r="O268" i="7"/>
  <c r="BA268" i="7" s="1"/>
  <c r="N268" i="7"/>
  <c r="M268" i="7"/>
  <c r="L268" i="7"/>
  <c r="AX268" i="7" s="1"/>
  <c r="K268" i="7"/>
  <c r="AW268" i="7" s="1"/>
  <c r="J268" i="7"/>
  <c r="AV268" i="7" s="1"/>
  <c r="I268" i="7"/>
  <c r="AU268" i="7" s="1"/>
  <c r="H268" i="7"/>
  <c r="G268" i="7"/>
  <c r="F268" i="7"/>
  <c r="AO278" i="7" s="1"/>
  <c r="E268" i="7"/>
  <c r="D268" i="7"/>
  <c r="C268" i="7"/>
  <c r="BD268" i="7"/>
  <c r="AJ267" i="7"/>
  <c r="T267" i="7"/>
  <c r="BI267" i="7" s="1"/>
  <c r="S267" i="7"/>
  <c r="BG267" i="7" s="1"/>
  <c r="R267" i="7"/>
  <c r="BF267" i="7" s="1"/>
  <c r="Q267" i="7"/>
  <c r="BE267" i="7" s="1"/>
  <c r="P267" i="7"/>
  <c r="BB267" i="7" s="1"/>
  <c r="O267" i="7"/>
  <c r="BA267" i="7" s="1"/>
  <c r="N267" i="7"/>
  <c r="M267" i="7"/>
  <c r="L267" i="7"/>
  <c r="AX267" i="7" s="1"/>
  <c r="K267" i="7"/>
  <c r="AW267" i="7" s="1"/>
  <c r="J267" i="7"/>
  <c r="AV267" i="7" s="1"/>
  <c r="I267" i="7"/>
  <c r="AU267" i="7" s="1"/>
  <c r="H267" i="7"/>
  <c r="G267" i="7"/>
  <c r="F267" i="7"/>
  <c r="E267" i="7"/>
  <c r="D267" i="7"/>
  <c r="C267" i="7"/>
  <c r="BD267" i="7"/>
  <c r="AJ266" i="7"/>
  <c r="T266" i="7"/>
  <c r="BI266" i="7" s="1"/>
  <c r="S266" i="7"/>
  <c r="BG266" i="7" s="1"/>
  <c r="R266" i="7"/>
  <c r="BF266" i="7" s="1"/>
  <c r="Q266" i="7"/>
  <c r="BE266" i="7" s="1"/>
  <c r="P266" i="7"/>
  <c r="BB266" i="7" s="1"/>
  <c r="O266" i="7"/>
  <c r="BA266" i="7" s="1"/>
  <c r="N266" i="7"/>
  <c r="M266" i="7"/>
  <c r="L266" i="7"/>
  <c r="AX266" i="7" s="1"/>
  <c r="K266" i="7"/>
  <c r="AW266" i="7" s="1"/>
  <c r="J266" i="7"/>
  <c r="AV266" i="7" s="1"/>
  <c r="I266" i="7"/>
  <c r="AU266" i="7" s="1"/>
  <c r="H266" i="7"/>
  <c r="G266" i="7"/>
  <c r="F266" i="7"/>
  <c r="E266" i="7"/>
  <c r="D266" i="7"/>
  <c r="C266" i="7"/>
  <c r="BO266" i="7"/>
  <c r="AJ265" i="7"/>
  <c r="T265" i="7"/>
  <c r="BI265" i="7" s="1"/>
  <c r="S265" i="7"/>
  <c r="BG265" i="7" s="1"/>
  <c r="R265" i="7"/>
  <c r="BF265" i="7" s="1"/>
  <c r="Q265" i="7"/>
  <c r="BE265" i="7" s="1"/>
  <c r="P265" i="7"/>
  <c r="BB265" i="7" s="1"/>
  <c r="O265" i="7"/>
  <c r="BA265" i="7" s="1"/>
  <c r="N265" i="7"/>
  <c r="M265" i="7"/>
  <c r="L265" i="7"/>
  <c r="AX265" i="7" s="1"/>
  <c r="K265" i="7"/>
  <c r="AW265" i="7" s="1"/>
  <c r="J265" i="7"/>
  <c r="AV265" i="7" s="1"/>
  <c r="I265" i="7"/>
  <c r="AU265" i="7" s="1"/>
  <c r="H265" i="7"/>
  <c r="G265" i="7"/>
  <c r="F265" i="7"/>
  <c r="E265" i="7"/>
  <c r="D265" i="7"/>
  <c r="C265" i="7"/>
  <c r="BO265" i="7"/>
  <c r="BD265" i="7"/>
  <c r="AJ264" i="7"/>
  <c r="T264" i="7"/>
  <c r="BI264" i="7" s="1"/>
  <c r="S264" i="7"/>
  <c r="BG264" i="7" s="1"/>
  <c r="R264" i="7"/>
  <c r="BF264" i="7" s="1"/>
  <c r="Q264" i="7"/>
  <c r="BE264" i="7" s="1"/>
  <c r="P264" i="7"/>
  <c r="BB264" i="7" s="1"/>
  <c r="O264" i="7"/>
  <c r="BA264" i="7" s="1"/>
  <c r="N264" i="7"/>
  <c r="M264" i="7"/>
  <c r="L264" i="7"/>
  <c r="AX264" i="7" s="1"/>
  <c r="K264" i="7"/>
  <c r="AW264" i="7" s="1"/>
  <c r="J264" i="7"/>
  <c r="AV264" i="7" s="1"/>
  <c r="I264" i="7"/>
  <c r="AU264" i="7" s="1"/>
  <c r="H264" i="7"/>
  <c r="G264" i="7"/>
  <c r="F264" i="7"/>
  <c r="E264" i="7"/>
  <c r="D264" i="7"/>
  <c r="C264" i="7"/>
  <c r="BO264" i="7"/>
  <c r="AJ263" i="7"/>
  <c r="T263" i="7"/>
  <c r="BI263" i="7" s="1"/>
  <c r="S263" i="7"/>
  <c r="BG263" i="7" s="1"/>
  <c r="R263" i="7"/>
  <c r="BF263" i="7" s="1"/>
  <c r="Q263" i="7"/>
  <c r="BE263" i="7" s="1"/>
  <c r="P263" i="7"/>
  <c r="BB263" i="7" s="1"/>
  <c r="O263" i="7"/>
  <c r="BA263" i="7" s="1"/>
  <c r="N263" i="7"/>
  <c r="M263" i="7"/>
  <c r="L263" i="7"/>
  <c r="AX263" i="7" s="1"/>
  <c r="K263" i="7"/>
  <c r="AW263" i="7" s="1"/>
  <c r="J263" i="7"/>
  <c r="AV263" i="7" s="1"/>
  <c r="I263" i="7"/>
  <c r="AU263" i="7" s="1"/>
  <c r="H263" i="7"/>
  <c r="G263" i="7"/>
  <c r="AS263" i="7" s="1"/>
  <c r="F263" i="7"/>
  <c r="E263" i="7"/>
  <c r="D263" i="7"/>
  <c r="C263" i="7"/>
  <c r="AO263" i="7"/>
  <c r="AR263" i="7"/>
  <c r="AJ262" i="7"/>
  <c r="T262" i="7"/>
  <c r="BI262" i="7" s="1"/>
  <c r="S262" i="7"/>
  <c r="BG262" i="7" s="1"/>
  <c r="R262" i="7"/>
  <c r="BF262" i="7" s="1"/>
  <c r="Q262" i="7"/>
  <c r="BE262" i="7" s="1"/>
  <c r="P262" i="7"/>
  <c r="BB262" i="7" s="1"/>
  <c r="O262" i="7"/>
  <c r="BA262" i="7" s="1"/>
  <c r="N262" i="7"/>
  <c r="M262" i="7"/>
  <c r="L262" i="7"/>
  <c r="AX262" i="7" s="1"/>
  <c r="K262" i="7"/>
  <c r="AW262" i="7" s="1"/>
  <c r="J262" i="7"/>
  <c r="AV262" i="7" s="1"/>
  <c r="I262" i="7"/>
  <c r="AU262" i="7" s="1"/>
  <c r="H262" i="7"/>
  <c r="G262" i="7"/>
  <c r="AS262" i="7" s="1"/>
  <c r="F262" i="7"/>
  <c r="E262" i="7"/>
  <c r="D262" i="7"/>
  <c r="C262" i="7"/>
  <c r="BD262" i="7"/>
  <c r="AJ261" i="7"/>
  <c r="T261" i="7"/>
  <c r="BI261" i="7" s="1"/>
  <c r="S261" i="7"/>
  <c r="BG261" i="7" s="1"/>
  <c r="R261" i="7"/>
  <c r="BF261" i="7" s="1"/>
  <c r="Q261" i="7"/>
  <c r="BE261" i="7" s="1"/>
  <c r="P261" i="7"/>
  <c r="BB261" i="7" s="1"/>
  <c r="O261" i="7"/>
  <c r="BA261" i="7" s="1"/>
  <c r="N261" i="7"/>
  <c r="M261" i="7"/>
  <c r="L261" i="7"/>
  <c r="AX261" i="7" s="1"/>
  <c r="K261" i="7"/>
  <c r="AW261" i="7" s="1"/>
  <c r="J261" i="7"/>
  <c r="AV261" i="7" s="1"/>
  <c r="I261" i="7"/>
  <c r="AU261" i="7" s="1"/>
  <c r="H261" i="7"/>
  <c r="G261" i="7"/>
  <c r="AS261" i="7" s="1"/>
  <c r="F261" i="7"/>
  <c r="AP271" i="7" s="1"/>
  <c r="E261" i="7"/>
  <c r="D261" i="7"/>
  <c r="C261" i="7"/>
  <c r="BD261" i="7"/>
  <c r="AJ260" i="7"/>
  <c r="T260" i="7"/>
  <c r="BI260" i="7" s="1"/>
  <c r="S260" i="7"/>
  <c r="BG260" i="7" s="1"/>
  <c r="R260" i="7"/>
  <c r="BF260" i="7" s="1"/>
  <c r="Q260" i="7"/>
  <c r="BE260" i="7" s="1"/>
  <c r="P260" i="7"/>
  <c r="BB260" i="7" s="1"/>
  <c r="O260" i="7"/>
  <c r="BA260" i="7" s="1"/>
  <c r="N260" i="7"/>
  <c r="M260" i="7"/>
  <c r="L260" i="7"/>
  <c r="AX260" i="7" s="1"/>
  <c r="K260" i="7"/>
  <c r="AW260" i="7" s="1"/>
  <c r="J260" i="7"/>
  <c r="AV260" i="7" s="1"/>
  <c r="I260" i="7"/>
  <c r="AU260" i="7" s="1"/>
  <c r="H260" i="7"/>
  <c r="G260" i="7"/>
  <c r="AS260" i="7" s="1"/>
  <c r="F260" i="7"/>
  <c r="AP270" i="7" s="1"/>
  <c r="E260" i="7"/>
  <c r="D260" i="7"/>
  <c r="C260" i="7"/>
  <c r="BO260" i="7"/>
  <c r="AJ259" i="7"/>
  <c r="T259" i="7"/>
  <c r="BI259" i="7" s="1"/>
  <c r="S259" i="7"/>
  <c r="BG259" i="7" s="1"/>
  <c r="R259" i="7"/>
  <c r="BF259" i="7" s="1"/>
  <c r="Q259" i="7"/>
  <c r="BE259" i="7" s="1"/>
  <c r="P259" i="7"/>
  <c r="BB259" i="7" s="1"/>
  <c r="O259" i="7"/>
  <c r="BA259" i="7" s="1"/>
  <c r="N259" i="7"/>
  <c r="M259" i="7"/>
  <c r="L259" i="7"/>
  <c r="AX259" i="7" s="1"/>
  <c r="K259" i="7"/>
  <c r="AW259" i="7" s="1"/>
  <c r="J259" i="7"/>
  <c r="AV259" i="7" s="1"/>
  <c r="I259" i="7"/>
  <c r="AU259" i="7" s="1"/>
  <c r="H259" i="7"/>
  <c r="G259" i="7"/>
  <c r="AS259" i="7" s="1"/>
  <c r="F259" i="7"/>
  <c r="BO269" i="7" s="1"/>
  <c r="E259" i="7"/>
  <c r="D259" i="7"/>
  <c r="C259" i="7"/>
  <c r="BO259" i="7"/>
  <c r="BD259" i="7"/>
  <c r="AJ258" i="7"/>
  <c r="T258" i="7"/>
  <c r="BI258" i="7" s="1"/>
  <c r="S258" i="7"/>
  <c r="BG258" i="7" s="1"/>
  <c r="R258" i="7"/>
  <c r="BF258" i="7" s="1"/>
  <c r="Q258" i="7"/>
  <c r="BE258" i="7" s="1"/>
  <c r="P258" i="7"/>
  <c r="BB258" i="7" s="1"/>
  <c r="O258" i="7"/>
  <c r="BA258" i="7" s="1"/>
  <c r="N258" i="7"/>
  <c r="M258" i="7"/>
  <c r="L258" i="7"/>
  <c r="AX258" i="7" s="1"/>
  <c r="K258" i="7"/>
  <c r="AW258" i="7" s="1"/>
  <c r="J258" i="7"/>
  <c r="AV258" i="7" s="1"/>
  <c r="I258" i="7"/>
  <c r="AU258" i="7" s="1"/>
  <c r="H258" i="7"/>
  <c r="G258" i="7"/>
  <c r="AS258" i="7" s="1"/>
  <c r="F258" i="7"/>
  <c r="E258" i="7"/>
  <c r="D258" i="7"/>
  <c r="C258" i="7"/>
  <c r="AJ257" i="7"/>
  <c r="T257" i="7"/>
  <c r="BI257" i="7" s="1"/>
  <c r="S257" i="7"/>
  <c r="BG257" i="7" s="1"/>
  <c r="R257" i="7"/>
  <c r="BF257" i="7" s="1"/>
  <c r="Q257" i="7"/>
  <c r="BE257" i="7" s="1"/>
  <c r="P257" i="7"/>
  <c r="BB257" i="7" s="1"/>
  <c r="O257" i="7"/>
  <c r="BA257" i="7" s="1"/>
  <c r="N257" i="7"/>
  <c r="M257" i="7"/>
  <c r="L257" i="7"/>
  <c r="AX257" i="7" s="1"/>
  <c r="K257" i="7"/>
  <c r="AW257" i="7" s="1"/>
  <c r="J257" i="7"/>
  <c r="AV257" i="7" s="1"/>
  <c r="I257" i="7"/>
  <c r="AU257" i="7" s="1"/>
  <c r="H257" i="7"/>
  <c r="G257" i="7"/>
  <c r="F257" i="7"/>
  <c r="E257" i="7"/>
  <c r="D257" i="7"/>
  <c r="C257" i="7"/>
  <c r="BO257" i="7"/>
  <c r="AJ256" i="7"/>
  <c r="T256" i="7"/>
  <c r="BI256" i="7" s="1"/>
  <c r="S256" i="7"/>
  <c r="BG256" i="7" s="1"/>
  <c r="R256" i="7"/>
  <c r="BF256" i="7" s="1"/>
  <c r="Q256" i="7"/>
  <c r="BE256" i="7" s="1"/>
  <c r="P256" i="7"/>
  <c r="BB256" i="7" s="1"/>
  <c r="O256" i="7"/>
  <c r="BA256" i="7" s="1"/>
  <c r="N256" i="7"/>
  <c r="M256" i="7"/>
  <c r="L256" i="7"/>
  <c r="AX256" i="7" s="1"/>
  <c r="K256" i="7"/>
  <c r="AW256" i="7" s="1"/>
  <c r="J256" i="7"/>
  <c r="AV256" i="7" s="1"/>
  <c r="I256" i="7"/>
  <c r="AU256" i="7" s="1"/>
  <c r="H256" i="7"/>
  <c r="G256" i="7"/>
  <c r="AS256" i="7" s="1"/>
  <c r="F256" i="7"/>
  <c r="E256" i="7"/>
  <c r="D256" i="7"/>
  <c r="C256" i="7"/>
  <c r="AO256" i="7"/>
  <c r="BD256" i="7"/>
  <c r="AJ255" i="7"/>
  <c r="T255" i="7"/>
  <c r="BI255" i="7" s="1"/>
  <c r="S255" i="7"/>
  <c r="BG255" i="7" s="1"/>
  <c r="R255" i="7"/>
  <c r="BF255" i="7" s="1"/>
  <c r="Q255" i="7"/>
  <c r="BE255" i="7" s="1"/>
  <c r="P255" i="7"/>
  <c r="BB255" i="7" s="1"/>
  <c r="O255" i="7"/>
  <c r="BA255" i="7" s="1"/>
  <c r="N255" i="7"/>
  <c r="M255" i="7"/>
  <c r="L255" i="7"/>
  <c r="AX255" i="7" s="1"/>
  <c r="K255" i="7"/>
  <c r="AW255" i="7" s="1"/>
  <c r="J255" i="7"/>
  <c r="AV255" i="7" s="1"/>
  <c r="I255" i="7"/>
  <c r="AU255" i="7" s="1"/>
  <c r="H255" i="7"/>
  <c r="G255" i="7"/>
  <c r="AS255" i="7" s="1"/>
  <c r="F255" i="7"/>
  <c r="E255" i="7"/>
  <c r="D255" i="7"/>
  <c r="C255" i="7"/>
  <c r="AR255" i="7"/>
  <c r="AJ254" i="7"/>
  <c r="T254" i="7"/>
  <c r="BI254" i="7" s="1"/>
  <c r="S254" i="7"/>
  <c r="BG254" i="7" s="1"/>
  <c r="R254" i="7"/>
  <c r="BF254" i="7" s="1"/>
  <c r="Q254" i="7"/>
  <c r="BE254" i="7" s="1"/>
  <c r="P254" i="7"/>
  <c r="BB254" i="7" s="1"/>
  <c r="O254" i="7"/>
  <c r="BA254" i="7" s="1"/>
  <c r="N254" i="7"/>
  <c r="M254" i="7"/>
  <c r="L254" i="7"/>
  <c r="AX254" i="7" s="1"/>
  <c r="K254" i="7"/>
  <c r="AW254" i="7" s="1"/>
  <c r="J254" i="7"/>
  <c r="AV254" i="7" s="1"/>
  <c r="I254" i="7"/>
  <c r="AU254" i="7" s="1"/>
  <c r="H254" i="7"/>
  <c r="G254" i="7"/>
  <c r="AS254" i="7" s="1"/>
  <c r="F254" i="7"/>
  <c r="E254" i="7"/>
  <c r="D254" i="7"/>
  <c r="C254" i="7"/>
  <c r="AJ253" i="7"/>
  <c r="T253" i="7"/>
  <c r="BI253" i="7" s="1"/>
  <c r="S253" i="7"/>
  <c r="BG253" i="7" s="1"/>
  <c r="R253" i="7"/>
  <c r="BF253" i="7" s="1"/>
  <c r="Q253" i="7"/>
  <c r="BE253" i="7" s="1"/>
  <c r="P253" i="7"/>
  <c r="BB253" i="7" s="1"/>
  <c r="O253" i="7"/>
  <c r="BA253" i="7" s="1"/>
  <c r="N253" i="7"/>
  <c r="M253" i="7"/>
  <c r="L253" i="7"/>
  <c r="AX253" i="7" s="1"/>
  <c r="K253" i="7"/>
  <c r="AW253" i="7" s="1"/>
  <c r="J253" i="7"/>
  <c r="AV253" i="7" s="1"/>
  <c r="I253" i="7"/>
  <c r="AU253" i="7" s="1"/>
  <c r="H253" i="7"/>
  <c r="G253" i="7"/>
  <c r="AS253" i="7" s="1"/>
  <c r="F253" i="7"/>
  <c r="E253" i="7"/>
  <c r="D253" i="7"/>
  <c r="C253" i="7"/>
  <c r="BD253" i="7"/>
  <c r="AJ252" i="7"/>
  <c r="T252" i="7"/>
  <c r="BI252" i="7" s="1"/>
  <c r="S252" i="7"/>
  <c r="BG252" i="7" s="1"/>
  <c r="R252" i="7"/>
  <c r="BF252" i="7" s="1"/>
  <c r="Q252" i="7"/>
  <c r="BE252" i="7" s="1"/>
  <c r="P252" i="7"/>
  <c r="BB252" i="7" s="1"/>
  <c r="O252" i="7"/>
  <c r="BA252" i="7" s="1"/>
  <c r="N252" i="7"/>
  <c r="M252" i="7"/>
  <c r="L252" i="7"/>
  <c r="AX252" i="7" s="1"/>
  <c r="K252" i="7"/>
  <c r="AW252" i="7" s="1"/>
  <c r="J252" i="7"/>
  <c r="AV252" i="7" s="1"/>
  <c r="I252" i="7"/>
  <c r="AU252" i="7" s="1"/>
  <c r="H252" i="7"/>
  <c r="G252" i="7"/>
  <c r="AS252" i="7" s="1"/>
  <c r="F252" i="7"/>
  <c r="BO262" i="7" s="1"/>
  <c r="E252" i="7"/>
  <c r="D252" i="7"/>
  <c r="C252" i="7"/>
  <c r="AR252" i="7"/>
  <c r="AJ251" i="7"/>
  <c r="T251" i="7"/>
  <c r="BI251" i="7" s="1"/>
  <c r="S251" i="7"/>
  <c r="BG251" i="7" s="1"/>
  <c r="R251" i="7"/>
  <c r="BF251" i="7" s="1"/>
  <c r="Q251" i="7"/>
  <c r="BE251" i="7" s="1"/>
  <c r="P251" i="7"/>
  <c r="BB251" i="7" s="1"/>
  <c r="O251" i="7"/>
  <c r="BA251" i="7" s="1"/>
  <c r="N251" i="7"/>
  <c r="M251" i="7"/>
  <c r="L251" i="7"/>
  <c r="AX251" i="7" s="1"/>
  <c r="K251" i="7"/>
  <c r="AW251" i="7" s="1"/>
  <c r="J251" i="7"/>
  <c r="AV251" i="7" s="1"/>
  <c r="I251" i="7"/>
  <c r="AU251" i="7" s="1"/>
  <c r="H251" i="7"/>
  <c r="G251" i="7"/>
  <c r="AS251" i="7" s="1"/>
  <c r="F251" i="7"/>
  <c r="BO261" i="7" s="1"/>
  <c r="E251" i="7"/>
  <c r="D251" i="7"/>
  <c r="C251" i="7"/>
  <c r="BD251" i="7"/>
  <c r="AJ250" i="7"/>
  <c r="T250" i="7"/>
  <c r="BI250" i="7" s="1"/>
  <c r="S250" i="7"/>
  <c r="BG250" i="7" s="1"/>
  <c r="R250" i="7"/>
  <c r="BF250" i="7" s="1"/>
  <c r="Q250" i="7"/>
  <c r="BE250" i="7" s="1"/>
  <c r="P250" i="7"/>
  <c r="BB250" i="7" s="1"/>
  <c r="O250" i="7"/>
  <c r="BA250" i="7" s="1"/>
  <c r="N250" i="7"/>
  <c r="M250" i="7"/>
  <c r="L250" i="7"/>
  <c r="AX250" i="7" s="1"/>
  <c r="K250" i="7"/>
  <c r="AW250" i="7" s="1"/>
  <c r="J250" i="7"/>
  <c r="AV250" i="7" s="1"/>
  <c r="I250" i="7"/>
  <c r="AU250" i="7" s="1"/>
  <c r="H250" i="7"/>
  <c r="G250" i="7"/>
  <c r="AS250" i="7" s="1"/>
  <c r="F250" i="7"/>
  <c r="E250" i="7"/>
  <c r="D250" i="7"/>
  <c r="C250" i="7"/>
  <c r="AJ249" i="7"/>
  <c r="T249" i="7"/>
  <c r="BI249" i="7" s="1"/>
  <c r="S249" i="7"/>
  <c r="BG249" i="7" s="1"/>
  <c r="R249" i="7"/>
  <c r="BF249" i="7" s="1"/>
  <c r="Q249" i="7"/>
  <c r="BE249" i="7" s="1"/>
  <c r="P249" i="7"/>
  <c r="BB249" i="7" s="1"/>
  <c r="O249" i="7"/>
  <c r="BA249" i="7" s="1"/>
  <c r="N249" i="7"/>
  <c r="M249" i="7"/>
  <c r="L249" i="7"/>
  <c r="AX249" i="7" s="1"/>
  <c r="K249" i="7"/>
  <c r="AW249" i="7" s="1"/>
  <c r="J249" i="7"/>
  <c r="AV249" i="7" s="1"/>
  <c r="I249" i="7"/>
  <c r="AU249" i="7" s="1"/>
  <c r="H249" i="7"/>
  <c r="G249" i="7"/>
  <c r="F249" i="7"/>
  <c r="E249" i="7"/>
  <c r="D249" i="7"/>
  <c r="C249" i="7"/>
  <c r="BO249" i="7"/>
  <c r="AR249" i="7"/>
  <c r="AJ248" i="7"/>
  <c r="T248" i="7"/>
  <c r="BI248" i="7" s="1"/>
  <c r="S248" i="7"/>
  <c r="BG248" i="7" s="1"/>
  <c r="R248" i="7"/>
  <c r="BF248" i="7" s="1"/>
  <c r="Q248" i="7"/>
  <c r="BE248" i="7" s="1"/>
  <c r="P248" i="7"/>
  <c r="BB248" i="7" s="1"/>
  <c r="O248" i="7"/>
  <c r="BA248" i="7" s="1"/>
  <c r="N248" i="7"/>
  <c r="M248" i="7"/>
  <c r="L248" i="7"/>
  <c r="AX248" i="7" s="1"/>
  <c r="K248" i="7"/>
  <c r="AW248" i="7" s="1"/>
  <c r="J248" i="7"/>
  <c r="AV248" i="7" s="1"/>
  <c r="I248" i="7"/>
  <c r="AU248" i="7" s="1"/>
  <c r="H248" i="7"/>
  <c r="G248" i="7"/>
  <c r="AS248" i="7" s="1"/>
  <c r="F248" i="7"/>
  <c r="BO258" i="7" s="1"/>
  <c r="E248" i="7"/>
  <c r="D248" i="7"/>
  <c r="C248" i="7"/>
  <c r="BD248" i="7"/>
  <c r="AJ247" i="7"/>
  <c r="T247" i="7"/>
  <c r="BI247" i="7" s="1"/>
  <c r="S247" i="7"/>
  <c r="BG247" i="7" s="1"/>
  <c r="R247" i="7"/>
  <c r="BF247" i="7" s="1"/>
  <c r="Q247" i="7"/>
  <c r="BE247" i="7" s="1"/>
  <c r="P247" i="7"/>
  <c r="BB247" i="7" s="1"/>
  <c r="O247" i="7"/>
  <c r="BA247" i="7" s="1"/>
  <c r="N247" i="7"/>
  <c r="M247" i="7"/>
  <c r="L247" i="7"/>
  <c r="AX247" i="7" s="1"/>
  <c r="K247" i="7"/>
  <c r="AW247" i="7" s="1"/>
  <c r="J247" i="7"/>
  <c r="AV247" i="7" s="1"/>
  <c r="I247" i="7"/>
  <c r="AU247" i="7" s="1"/>
  <c r="H247" i="7"/>
  <c r="G247" i="7"/>
  <c r="AS247" i="7" s="1"/>
  <c r="F247" i="7"/>
  <c r="E247" i="7"/>
  <c r="D247" i="7"/>
  <c r="C247" i="7"/>
  <c r="AO247" i="7"/>
  <c r="AR247" i="7"/>
  <c r="AJ246" i="7"/>
  <c r="T246" i="7"/>
  <c r="BI246" i="7" s="1"/>
  <c r="S246" i="7"/>
  <c r="BG246" i="7" s="1"/>
  <c r="R246" i="7"/>
  <c r="BF246" i="7" s="1"/>
  <c r="Q246" i="7"/>
  <c r="BE246" i="7" s="1"/>
  <c r="P246" i="7"/>
  <c r="BB246" i="7" s="1"/>
  <c r="O246" i="7"/>
  <c r="BA246" i="7" s="1"/>
  <c r="N246" i="7"/>
  <c r="M246" i="7"/>
  <c r="L246" i="7"/>
  <c r="AX246" i="7" s="1"/>
  <c r="K246" i="7"/>
  <c r="AW246" i="7" s="1"/>
  <c r="J246" i="7"/>
  <c r="AV246" i="7" s="1"/>
  <c r="I246" i="7"/>
  <c r="AU246" i="7" s="1"/>
  <c r="H246" i="7"/>
  <c r="G246" i="7"/>
  <c r="AS246" i="7" s="1"/>
  <c r="F246" i="7"/>
  <c r="E246" i="7"/>
  <c r="D246" i="7"/>
  <c r="C246" i="7"/>
  <c r="AO246" i="7"/>
  <c r="AR246" i="7"/>
  <c r="AJ245" i="7"/>
  <c r="T245" i="7"/>
  <c r="BI245" i="7" s="1"/>
  <c r="S245" i="7"/>
  <c r="BG245" i="7" s="1"/>
  <c r="R245" i="7"/>
  <c r="BF245" i="7" s="1"/>
  <c r="Q245" i="7"/>
  <c r="BE245" i="7" s="1"/>
  <c r="P245" i="7"/>
  <c r="BB245" i="7" s="1"/>
  <c r="O245" i="7"/>
  <c r="BA245" i="7" s="1"/>
  <c r="N245" i="7"/>
  <c r="M245" i="7"/>
  <c r="L245" i="7"/>
  <c r="AX245" i="7" s="1"/>
  <c r="K245" i="7"/>
  <c r="AW245" i="7" s="1"/>
  <c r="J245" i="7"/>
  <c r="AV245" i="7" s="1"/>
  <c r="I245" i="7"/>
  <c r="AU245" i="7" s="1"/>
  <c r="H245" i="7"/>
  <c r="G245" i="7"/>
  <c r="AS245" i="7" s="1"/>
  <c r="F245" i="7"/>
  <c r="E245" i="7"/>
  <c r="D245" i="7"/>
  <c r="C245" i="7"/>
  <c r="BD245" i="7"/>
  <c r="AJ244" i="7"/>
  <c r="T244" i="7"/>
  <c r="BI244" i="7" s="1"/>
  <c r="S244" i="7"/>
  <c r="BG244" i="7" s="1"/>
  <c r="R244" i="7"/>
  <c r="BF244" i="7" s="1"/>
  <c r="Q244" i="7"/>
  <c r="BE244" i="7" s="1"/>
  <c r="P244" i="7"/>
  <c r="BB244" i="7" s="1"/>
  <c r="O244" i="7"/>
  <c r="BA244" i="7" s="1"/>
  <c r="N244" i="7"/>
  <c r="M244" i="7"/>
  <c r="L244" i="7"/>
  <c r="AX244" i="7" s="1"/>
  <c r="K244" i="7"/>
  <c r="AW244" i="7" s="1"/>
  <c r="J244" i="7"/>
  <c r="AV244" i="7" s="1"/>
  <c r="I244" i="7"/>
  <c r="AU244" i="7" s="1"/>
  <c r="H244" i="7"/>
  <c r="G244" i="7"/>
  <c r="F244" i="7"/>
  <c r="AP254" i="7" s="1"/>
  <c r="E244" i="7"/>
  <c r="D244" i="7"/>
  <c r="C244" i="7"/>
  <c r="AR244" i="7"/>
  <c r="AJ243" i="7"/>
  <c r="T243" i="7"/>
  <c r="BI243" i="7" s="1"/>
  <c r="S243" i="7"/>
  <c r="BG243" i="7" s="1"/>
  <c r="R243" i="7"/>
  <c r="BF243" i="7" s="1"/>
  <c r="Q243" i="7"/>
  <c r="BE243" i="7" s="1"/>
  <c r="P243" i="7"/>
  <c r="BB243" i="7" s="1"/>
  <c r="O243" i="7"/>
  <c r="BA243" i="7" s="1"/>
  <c r="N243" i="7"/>
  <c r="M243" i="7"/>
  <c r="L243" i="7"/>
  <c r="AX243" i="7" s="1"/>
  <c r="K243" i="7"/>
  <c r="AW243" i="7" s="1"/>
  <c r="J243" i="7"/>
  <c r="AV243" i="7" s="1"/>
  <c r="I243" i="7"/>
  <c r="AU243" i="7" s="1"/>
  <c r="H243" i="7"/>
  <c r="G243" i="7"/>
  <c r="F243" i="7"/>
  <c r="BO253" i="7" s="1"/>
  <c r="E243" i="7"/>
  <c r="D243" i="7"/>
  <c r="C243" i="7"/>
  <c r="BO243" i="7"/>
  <c r="AJ242" i="7"/>
  <c r="T242" i="7"/>
  <c r="BI242" i="7" s="1"/>
  <c r="S242" i="7"/>
  <c r="BG242" i="7" s="1"/>
  <c r="R242" i="7"/>
  <c r="BF242" i="7" s="1"/>
  <c r="Q242" i="7"/>
  <c r="BE242" i="7" s="1"/>
  <c r="P242" i="7"/>
  <c r="BB242" i="7" s="1"/>
  <c r="O242" i="7"/>
  <c r="BA242" i="7" s="1"/>
  <c r="N242" i="7"/>
  <c r="M242" i="7"/>
  <c r="L242" i="7"/>
  <c r="AX242" i="7" s="1"/>
  <c r="K242" i="7"/>
  <c r="AW242" i="7" s="1"/>
  <c r="J242" i="7"/>
  <c r="AV242" i="7" s="1"/>
  <c r="I242" i="7"/>
  <c r="AU242" i="7" s="1"/>
  <c r="H242" i="7"/>
  <c r="G242" i="7"/>
  <c r="F242" i="7"/>
  <c r="BO252" i="7" s="1"/>
  <c r="E242" i="7"/>
  <c r="D242" i="7"/>
  <c r="C242" i="7"/>
  <c r="AR242" i="7"/>
  <c r="AJ241" i="7"/>
  <c r="T241" i="7"/>
  <c r="BI241" i="7" s="1"/>
  <c r="S241" i="7"/>
  <c r="BG241" i="7" s="1"/>
  <c r="R241" i="7"/>
  <c r="BF241" i="7" s="1"/>
  <c r="Q241" i="7"/>
  <c r="BE241" i="7" s="1"/>
  <c r="P241" i="7"/>
  <c r="BB241" i="7" s="1"/>
  <c r="O241" i="7"/>
  <c r="BA241" i="7" s="1"/>
  <c r="N241" i="7"/>
  <c r="M241" i="7"/>
  <c r="L241" i="7"/>
  <c r="AX241" i="7" s="1"/>
  <c r="K241" i="7"/>
  <c r="AW241" i="7" s="1"/>
  <c r="J241" i="7"/>
  <c r="AV241" i="7" s="1"/>
  <c r="I241" i="7"/>
  <c r="AU241" i="7" s="1"/>
  <c r="H241" i="7"/>
  <c r="G241" i="7"/>
  <c r="F241" i="7"/>
  <c r="BO251" i="7" s="1"/>
  <c r="E241" i="7"/>
  <c r="D241" i="7"/>
  <c r="C241" i="7"/>
  <c r="AR241" i="7"/>
  <c r="AJ240" i="7"/>
  <c r="T240" i="7"/>
  <c r="BI240" i="7" s="1"/>
  <c r="S240" i="7"/>
  <c r="BG240" i="7" s="1"/>
  <c r="R240" i="7"/>
  <c r="BF240" i="7" s="1"/>
  <c r="Q240" i="7"/>
  <c r="BE240" i="7" s="1"/>
  <c r="P240" i="7"/>
  <c r="BB240" i="7" s="1"/>
  <c r="O240" i="7"/>
  <c r="BA240" i="7" s="1"/>
  <c r="N240" i="7"/>
  <c r="M240" i="7"/>
  <c r="L240" i="7"/>
  <c r="AX240" i="7" s="1"/>
  <c r="K240" i="7"/>
  <c r="AW240" i="7" s="1"/>
  <c r="J240" i="7"/>
  <c r="AV240" i="7" s="1"/>
  <c r="I240" i="7"/>
  <c r="AU240" i="7" s="1"/>
  <c r="H240" i="7"/>
  <c r="G240" i="7"/>
  <c r="F240" i="7"/>
  <c r="E240" i="7"/>
  <c r="D240" i="7"/>
  <c r="C240" i="7"/>
  <c r="AO240" i="7"/>
  <c r="BD240" i="7"/>
  <c r="AJ239" i="7"/>
  <c r="T239" i="7"/>
  <c r="BI239" i="7" s="1"/>
  <c r="S239" i="7"/>
  <c r="BG239" i="7" s="1"/>
  <c r="R239" i="7"/>
  <c r="BF239" i="7" s="1"/>
  <c r="Q239" i="7"/>
  <c r="BE239" i="7" s="1"/>
  <c r="P239" i="7"/>
  <c r="BB239" i="7" s="1"/>
  <c r="O239" i="7"/>
  <c r="BA239" i="7" s="1"/>
  <c r="N239" i="7"/>
  <c r="M239" i="7"/>
  <c r="L239" i="7"/>
  <c r="AX239" i="7" s="1"/>
  <c r="K239" i="7"/>
  <c r="AW239" i="7" s="1"/>
  <c r="J239" i="7"/>
  <c r="AV239" i="7" s="1"/>
  <c r="I239" i="7"/>
  <c r="AU239" i="7" s="1"/>
  <c r="H239" i="7"/>
  <c r="G239" i="7"/>
  <c r="AS239" i="7" s="1"/>
  <c r="F239" i="7"/>
  <c r="E239" i="7"/>
  <c r="D239" i="7"/>
  <c r="C239" i="7"/>
  <c r="BO239" i="7"/>
  <c r="AJ238" i="7"/>
  <c r="T238" i="7"/>
  <c r="BI238" i="7" s="1"/>
  <c r="S238" i="7"/>
  <c r="BG238" i="7" s="1"/>
  <c r="R238" i="7"/>
  <c r="BF238" i="7" s="1"/>
  <c r="Q238" i="7"/>
  <c r="BE238" i="7" s="1"/>
  <c r="P238" i="7"/>
  <c r="BB238" i="7" s="1"/>
  <c r="O238" i="7"/>
  <c r="BA238" i="7" s="1"/>
  <c r="N238" i="7"/>
  <c r="M238" i="7"/>
  <c r="L238" i="7"/>
  <c r="AX238" i="7" s="1"/>
  <c r="K238" i="7"/>
  <c r="AW238" i="7" s="1"/>
  <c r="J238" i="7"/>
  <c r="AV238" i="7" s="1"/>
  <c r="I238" i="7"/>
  <c r="AU238" i="7" s="1"/>
  <c r="H238" i="7"/>
  <c r="G238" i="7"/>
  <c r="F238" i="7"/>
  <c r="E238" i="7"/>
  <c r="D238" i="7"/>
  <c r="C238" i="7"/>
  <c r="AJ237" i="7"/>
  <c r="T237" i="7"/>
  <c r="BI237" i="7" s="1"/>
  <c r="S237" i="7"/>
  <c r="BG237" i="7" s="1"/>
  <c r="R237" i="7"/>
  <c r="BF237" i="7" s="1"/>
  <c r="Q237" i="7"/>
  <c r="BE237" i="7" s="1"/>
  <c r="P237" i="7"/>
  <c r="BB237" i="7" s="1"/>
  <c r="O237" i="7"/>
  <c r="BA237" i="7" s="1"/>
  <c r="N237" i="7"/>
  <c r="M237" i="7"/>
  <c r="L237" i="7"/>
  <c r="AX237" i="7" s="1"/>
  <c r="K237" i="7"/>
  <c r="AW237" i="7" s="1"/>
  <c r="J237" i="7"/>
  <c r="AV237" i="7" s="1"/>
  <c r="I237" i="7"/>
  <c r="AU237" i="7" s="1"/>
  <c r="H237" i="7"/>
  <c r="G237" i="7"/>
  <c r="AS237" i="7" s="1"/>
  <c r="F237" i="7"/>
  <c r="E237" i="7"/>
  <c r="D237" i="7"/>
  <c r="C237" i="7"/>
  <c r="AP237" i="7"/>
  <c r="AR237" i="7"/>
  <c r="AJ236" i="7"/>
  <c r="T236" i="7"/>
  <c r="BI236" i="7" s="1"/>
  <c r="S236" i="7"/>
  <c r="BG236" i="7" s="1"/>
  <c r="R236" i="7"/>
  <c r="BF236" i="7" s="1"/>
  <c r="Q236" i="7"/>
  <c r="BE236" i="7" s="1"/>
  <c r="P236" i="7"/>
  <c r="BB236" i="7" s="1"/>
  <c r="O236" i="7"/>
  <c r="BA236" i="7" s="1"/>
  <c r="N236" i="7"/>
  <c r="M236" i="7"/>
  <c r="L236" i="7"/>
  <c r="AX236" i="7" s="1"/>
  <c r="K236" i="7"/>
  <c r="AW236" i="7" s="1"/>
  <c r="J236" i="7"/>
  <c r="AV236" i="7" s="1"/>
  <c r="I236" i="7"/>
  <c r="AU236" i="7" s="1"/>
  <c r="H236" i="7"/>
  <c r="G236" i="7"/>
  <c r="AS236" i="7" s="1"/>
  <c r="F236" i="7"/>
  <c r="E236" i="7"/>
  <c r="D236" i="7"/>
  <c r="C236" i="7"/>
  <c r="AR236" i="7"/>
  <c r="AJ235" i="7"/>
  <c r="T235" i="7"/>
  <c r="BI235" i="7" s="1"/>
  <c r="S235" i="7"/>
  <c r="BG235" i="7" s="1"/>
  <c r="R235" i="7"/>
  <c r="BF235" i="7" s="1"/>
  <c r="Q235" i="7"/>
  <c r="BE235" i="7" s="1"/>
  <c r="P235" i="7"/>
  <c r="BB235" i="7" s="1"/>
  <c r="O235" i="7"/>
  <c r="BA235" i="7" s="1"/>
  <c r="N235" i="7"/>
  <c r="M235" i="7"/>
  <c r="L235" i="7"/>
  <c r="AX235" i="7" s="1"/>
  <c r="K235" i="7"/>
  <c r="AW235" i="7" s="1"/>
  <c r="J235" i="7"/>
  <c r="AV235" i="7" s="1"/>
  <c r="I235" i="7"/>
  <c r="AU235" i="7" s="1"/>
  <c r="H235" i="7"/>
  <c r="G235" i="7"/>
  <c r="AS235" i="7" s="1"/>
  <c r="F235" i="7"/>
  <c r="E235" i="7"/>
  <c r="D235" i="7"/>
  <c r="C235" i="7"/>
  <c r="AJ234" i="7"/>
  <c r="T234" i="7"/>
  <c r="BI234" i="7" s="1"/>
  <c r="S234" i="7"/>
  <c r="BG234" i="7" s="1"/>
  <c r="R234" i="7"/>
  <c r="BF234" i="7" s="1"/>
  <c r="Q234" i="7"/>
  <c r="BE234" i="7" s="1"/>
  <c r="P234" i="7"/>
  <c r="BB234" i="7" s="1"/>
  <c r="O234" i="7"/>
  <c r="BA234" i="7" s="1"/>
  <c r="N234" i="7"/>
  <c r="M234" i="7"/>
  <c r="L234" i="7"/>
  <c r="AX234" i="7" s="1"/>
  <c r="K234" i="7"/>
  <c r="AW234" i="7" s="1"/>
  <c r="J234" i="7"/>
  <c r="AV234" i="7" s="1"/>
  <c r="I234" i="7"/>
  <c r="AU234" i="7" s="1"/>
  <c r="H234" i="7"/>
  <c r="G234" i="7"/>
  <c r="F234" i="7"/>
  <c r="AP244" i="7" s="1"/>
  <c r="E234" i="7"/>
  <c r="D234" i="7"/>
  <c r="C234" i="7"/>
  <c r="BO234" i="7"/>
  <c r="BD234" i="7"/>
  <c r="AJ233" i="7"/>
  <c r="T233" i="7"/>
  <c r="BI233" i="7" s="1"/>
  <c r="S233" i="7"/>
  <c r="BG233" i="7" s="1"/>
  <c r="R233" i="7"/>
  <c r="BF233" i="7" s="1"/>
  <c r="Q233" i="7"/>
  <c r="BE233" i="7" s="1"/>
  <c r="P233" i="7"/>
  <c r="BB233" i="7" s="1"/>
  <c r="O233" i="7"/>
  <c r="BA233" i="7" s="1"/>
  <c r="N233" i="7"/>
  <c r="M233" i="7"/>
  <c r="L233" i="7"/>
  <c r="AX233" i="7" s="1"/>
  <c r="K233" i="7"/>
  <c r="AW233" i="7" s="1"/>
  <c r="J233" i="7"/>
  <c r="AV233" i="7" s="1"/>
  <c r="I233" i="7"/>
  <c r="AU233" i="7" s="1"/>
  <c r="H233" i="7"/>
  <c r="G233" i="7"/>
  <c r="F233" i="7"/>
  <c r="E233" i="7"/>
  <c r="D233" i="7"/>
  <c r="C233" i="7"/>
  <c r="AP233" i="7"/>
  <c r="AR233" i="7"/>
  <c r="AJ232" i="7"/>
  <c r="T232" i="7"/>
  <c r="BI232" i="7" s="1"/>
  <c r="S232" i="7"/>
  <c r="BG232" i="7" s="1"/>
  <c r="R232" i="7"/>
  <c r="BF232" i="7" s="1"/>
  <c r="Q232" i="7"/>
  <c r="BE232" i="7" s="1"/>
  <c r="P232" i="7"/>
  <c r="BB232" i="7" s="1"/>
  <c r="O232" i="7"/>
  <c r="BA232" i="7" s="1"/>
  <c r="N232" i="7"/>
  <c r="M232" i="7"/>
  <c r="L232" i="7"/>
  <c r="AX232" i="7" s="1"/>
  <c r="K232" i="7"/>
  <c r="AW232" i="7" s="1"/>
  <c r="J232" i="7"/>
  <c r="AV232" i="7" s="1"/>
  <c r="I232" i="7"/>
  <c r="AU232" i="7" s="1"/>
  <c r="H232" i="7"/>
  <c r="G232" i="7"/>
  <c r="F232" i="7"/>
  <c r="E232" i="7"/>
  <c r="D232" i="7"/>
  <c r="C232" i="7"/>
  <c r="BD232" i="7"/>
  <c r="AJ231" i="7"/>
  <c r="T231" i="7"/>
  <c r="BI231" i="7" s="1"/>
  <c r="S231" i="7"/>
  <c r="BG231" i="7" s="1"/>
  <c r="R231" i="7"/>
  <c r="BF231" i="7" s="1"/>
  <c r="Q231" i="7"/>
  <c r="BE231" i="7" s="1"/>
  <c r="P231" i="7"/>
  <c r="BB231" i="7" s="1"/>
  <c r="O231" i="7"/>
  <c r="BA231" i="7" s="1"/>
  <c r="N231" i="7"/>
  <c r="M231" i="7"/>
  <c r="L231" i="7"/>
  <c r="AX231" i="7" s="1"/>
  <c r="K231" i="7"/>
  <c r="AW231" i="7" s="1"/>
  <c r="J231" i="7"/>
  <c r="AV231" i="7" s="1"/>
  <c r="I231" i="7"/>
  <c r="AU231" i="7" s="1"/>
  <c r="H231" i="7"/>
  <c r="G231" i="7"/>
  <c r="AS231" i="7" s="1"/>
  <c r="F231" i="7"/>
  <c r="AP241" i="7" s="1"/>
  <c r="E231" i="7"/>
  <c r="D231" i="7"/>
  <c r="C231" i="7"/>
  <c r="AJ230" i="7"/>
  <c r="T230" i="7"/>
  <c r="BI230" i="7" s="1"/>
  <c r="S230" i="7"/>
  <c r="BG230" i="7" s="1"/>
  <c r="R230" i="7"/>
  <c r="BF230" i="7" s="1"/>
  <c r="Q230" i="7"/>
  <c r="BE230" i="7" s="1"/>
  <c r="P230" i="7"/>
  <c r="BB230" i="7" s="1"/>
  <c r="O230" i="7"/>
  <c r="BA230" i="7" s="1"/>
  <c r="N230" i="7"/>
  <c r="M230" i="7"/>
  <c r="L230" i="7"/>
  <c r="AX230" i="7" s="1"/>
  <c r="K230" i="7"/>
  <c r="AW230" i="7" s="1"/>
  <c r="J230" i="7"/>
  <c r="AV230" i="7" s="1"/>
  <c r="I230" i="7"/>
  <c r="AU230" i="7" s="1"/>
  <c r="H230" i="7"/>
  <c r="G230" i="7"/>
  <c r="AS230" i="7" s="1"/>
  <c r="F230" i="7"/>
  <c r="E230" i="7"/>
  <c r="D230" i="7"/>
  <c r="C230" i="7"/>
  <c r="BO230" i="7"/>
  <c r="AJ229" i="7"/>
  <c r="T229" i="7"/>
  <c r="BI229" i="7" s="1"/>
  <c r="S229" i="7"/>
  <c r="BG229" i="7" s="1"/>
  <c r="R229" i="7"/>
  <c r="BF229" i="7" s="1"/>
  <c r="Q229" i="7"/>
  <c r="BE229" i="7" s="1"/>
  <c r="P229" i="7"/>
  <c r="BB229" i="7" s="1"/>
  <c r="O229" i="7"/>
  <c r="BA229" i="7" s="1"/>
  <c r="N229" i="7"/>
  <c r="M229" i="7"/>
  <c r="L229" i="7"/>
  <c r="AX229" i="7" s="1"/>
  <c r="K229" i="7"/>
  <c r="AW229" i="7" s="1"/>
  <c r="J229" i="7"/>
  <c r="AV229" i="7" s="1"/>
  <c r="I229" i="7"/>
  <c r="AU229" i="7" s="1"/>
  <c r="H229" i="7"/>
  <c r="G229" i="7"/>
  <c r="AS229" i="7" s="1"/>
  <c r="F229" i="7"/>
  <c r="E229" i="7"/>
  <c r="D229" i="7"/>
  <c r="C229" i="7"/>
  <c r="AJ228" i="7"/>
  <c r="T228" i="7"/>
  <c r="BI228" i="7" s="1"/>
  <c r="S228" i="7"/>
  <c r="BG228" i="7" s="1"/>
  <c r="R228" i="7"/>
  <c r="BF228" i="7" s="1"/>
  <c r="Q228" i="7"/>
  <c r="BE228" i="7" s="1"/>
  <c r="P228" i="7"/>
  <c r="BB228" i="7" s="1"/>
  <c r="O228" i="7"/>
  <c r="BA228" i="7" s="1"/>
  <c r="N228" i="7"/>
  <c r="M228" i="7"/>
  <c r="L228" i="7"/>
  <c r="AX228" i="7" s="1"/>
  <c r="K228" i="7"/>
  <c r="AW228" i="7" s="1"/>
  <c r="J228" i="7"/>
  <c r="AV228" i="7" s="1"/>
  <c r="I228" i="7"/>
  <c r="AU228" i="7" s="1"/>
  <c r="H228" i="7"/>
  <c r="G228" i="7"/>
  <c r="AS228" i="7" s="1"/>
  <c r="F228" i="7"/>
  <c r="E228" i="7"/>
  <c r="D228" i="7"/>
  <c r="C228" i="7"/>
  <c r="AR228" i="7"/>
  <c r="AJ227" i="7"/>
  <c r="T227" i="7"/>
  <c r="BI227" i="7" s="1"/>
  <c r="S227" i="7"/>
  <c r="BG227" i="7" s="1"/>
  <c r="R227" i="7"/>
  <c r="BF227" i="7" s="1"/>
  <c r="Q227" i="7"/>
  <c r="BE227" i="7" s="1"/>
  <c r="P227" i="7"/>
  <c r="BB227" i="7" s="1"/>
  <c r="O227" i="7"/>
  <c r="BA227" i="7" s="1"/>
  <c r="N227" i="7"/>
  <c r="M227" i="7"/>
  <c r="L227" i="7"/>
  <c r="AX227" i="7" s="1"/>
  <c r="K227" i="7"/>
  <c r="AW227" i="7" s="1"/>
  <c r="J227" i="7"/>
  <c r="AV227" i="7" s="1"/>
  <c r="I227" i="7"/>
  <c r="AU227" i="7" s="1"/>
  <c r="H227" i="7"/>
  <c r="G227" i="7"/>
  <c r="AS227" i="7" s="1"/>
  <c r="F227" i="7"/>
  <c r="E227" i="7"/>
  <c r="D227" i="7"/>
  <c r="C227" i="7"/>
  <c r="AO227" i="7"/>
  <c r="BD227" i="7"/>
  <c r="AJ226" i="7"/>
  <c r="T226" i="7"/>
  <c r="BI226" i="7" s="1"/>
  <c r="S226" i="7"/>
  <c r="BG226" i="7" s="1"/>
  <c r="R226" i="7"/>
  <c r="BF226" i="7" s="1"/>
  <c r="Q226" i="7"/>
  <c r="BE226" i="7" s="1"/>
  <c r="P226" i="7"/>
  <c r="BB226" i="7" s="1"/>
  <c r="O226" i="7"/>
  <c r="BA226" i="7" s="1"/>
  <c r="N226" i="7"/>
  <c r="M226" i="7"/>
  <c r="L226" i="7"/>
  <c r="AX226" i="7" s="1"/>
  <c r="K226" i="7"/>
  <c r="AW226" i="7" s="1"/>
  <c r="J226" i="7"/>
  <c r="AV226" i="7" s="1"/>
  <c r="I226" i="7"/>
  <c r="AU226" i="7" s="1"/>
  <c r="H226" i="7"/>
  <c r="G226" i="7"/>
  <c r="AS226" i="7" s="1"/>
  <c r="F226" i="7"/>
  <c r="E226" i="7"/>
  <c r="D226" i="7"/>
  <c r="C226" i="7"/>
  <c r="BO226" i="7"/>
  <c r="AJ225" i="7"/>
  <c r="T225" i="7"/>
  <c r="BI225" i="7" s="1"/>
  <c r="S225" i="7"/>
  <c r="BG225" i="7" s="1"/>
  <c r="R225" i="7"/>
  <c r="BF225" i="7" s="1"/>
  <c r="Q225" i="7"/>
  <c r="BE225" i="7" s="1"/>
  <c r="P225" i="7"/>
  <c r="BB225" i="7" s="1"/>
  <c r="O225" i="7"/>
  <c r="BA225" i="7" s="1"/>
  <c r="N225" i="7"/>
  <c r="M225" i="7"/>
  <c r="L225" i="7"/>
  <c r="AX225" i="7" s="1"/>
  <c r="K225" i="7"/>
  <c r="AW225" i="7" s="1"/>
  <c r="J225" i="7"/>
  <c r="AV225" i="7" s="1"/>
  <c r="I225" i="7"/>
  <c r="AU225" i="7" s="1"/>
  <c r="H225" i="7"/>
  <c r="G225" i="7"/>
  <c r="AS225" i="7" s="1"/>
  <c r="F225" i="7"/>
  <c r="E225" i="7"/>
  <c r="D225" i="7"/>
  <c r="C225" i="7"/>
  <c r="BD225" i="7"/>
  <c r="AJ224" i="7"/>
  <c r="T224" i="7"/>
  <c r="BI224" i="7" s="1"/>
  <c r="S224" i="7"/>
  <c r="BG224" i="7" s="1"/>
  <c r="R224" i="7"/>
  <c r="BF224" i="7" s="1"/>
  <c r="Q224" i="7"/>
  <c r="BE224" i="7" s="1"/>
  <c r="P224" i="7"/>
  <c r="BB224" i="7" s="1"/>
  <c r="O224" i="7"/>
  <c r="BA224" i="7" s="1"/>
  <c r="N224" i="7"/>
  <c r="M224" i="7"/>
  <c r="L224" i="7"/>
  <c r="AX224" i="7" s="1"/>
  <c r="K224" i="7"/>
  <c r="AW224" i="7" s="1"/>
  <c r="J224" i="7"/>
  <c r="AV224" i="7" s="1"/>
  <c r="I224" i="7"/>
  <c r="AU224" i="7" s="1"/>
  <c r="H224" i="7"/>
  <c r="G224" i="7"/>
  <c r="F224" i="7"/>
  <c r="E224" i="7"/>
  <c r="D224" i="7"/>
  <c r="C224" i="7"/>
  <c r="AJ223" i="7"/>
  <c r="T223" i="7"/>
  <c r="BI223" i="7" s="1"/>
  <c r="S223" i="7"/>
  <c r="BG223" i="7" s="1"/>
  <c r="R223" i="7"/>
  <c r="BF223" i="7" s="1"/>
  <c r="Q223" i="7"/>
  <c r="BE223" i="7" s="1"/>
  <c r="P223" i="7"/>
  <c r="BB223" i="7" s="1"/>
  <c r="O223" i="7"/>
  <c r="BA223" i="7" s="1"/>
  <c r="N223" i="7"/>
  <c r="M223" i="7"/>
  <c r="L223" i="7"/>
  <c r="AX223" i="7" s="1"/>
  <c r="K223" i="7"/>
  <c r="AW223" i="7" s="1"/>
  <c r="J223" i="7"/>
  <c r="AV223" i="7" s="1"/>
  <c r="I223" i="7"/>
  <c r="AU223" i="7" s="1"/>
  <c r="H223" i="7"/>
  <c r="G223" i="7"/>
  <c r="F223" i="7"/>
  <c r="E223" i="7"/>
  <c r="D223" i="7"/>
  <c r="C223" i="7"/>
  <c r="AO223" i="7"/>
  <c r="AR223" i="7"/>
  <c r="AJ222" i="7"/>
  <c r="T222" i="7"/>
  <c r="BI222" i="7" s="1"/>
  <c r="S222" i="7"/>
  <c r="BG222" i="7" s="1"/>
  <c r="R222" i="7"/>
  <c r="BF222" i="7" s="1"/>
  <c r="Q222" i="7"/>
  <c r="BE222" i="7" s="1"/>
  <c r="P222" i="7"/>
  <c r="BB222" i="7" s="1"/>
  <c r="O222" i="7"/>
  <c r="BA222" i="7" s="1"/>
  <c r="N222" i="7"/>
  <c r="M222" i="7"/>
  <c r="L222" i="7"/>
  <c r="AX222" i="7" s="1"/>
  <c r="K222" i="7"/>
  <c r="AW222" i="7" s="1"/>
  <c r="J222" i="7"/>
  <c r="AV222" i="7" s="1"/>
  <c r="I222" i="7"/>
  <c r="AU222" i="7" s="1"/>
  <c r="H222" i="7"/>
  <c r="G222" i="7"/>
  <c r="AS222" i="7" s="1"/>
  <c r="F222" i="7"/>
  <c r="AO232" i="7" s="1"/>
  <c r="E222" i="7"/>
  <c r="D222" i="7"/>
  <c r="C222" i="7"/>
  <c r="AJ221" i="7"/>
  <c r="T221" i="7"/>
  <c r="BI221" i="7" s="1"/>
  <c r="S221" i="7"/>
  <c r="BG221" i="7" s="1"/>
  <c r="R221" i="7"/>
  <c r="BF221" i="7" s="1"/>
  <c r="Q221" i="7"/>
  <c r="BE221" i="7" s="1"/>
  <c r="P221" i="7"/>
  <c r="BB221" i="7" s="1"/>
  <c r="O221" i="7"/>
  <c r="BA221" i="7" s="1"/>
  <c r="N221" i="7"/>
  <c r="M221" i="7"/>
  <c r="L221" i="7"/>
  <c r="AX221" i="7" s="1"/>
  <c r="K221" i="7"/>
  <c r="AW221" i="7" s="1"/>
  <c r="J221" i="7"/>
  <c r="AV221" i="7" s="1"/>
  <c r="I221" i="7"/>
  <c r="AU221" i="7" s="1"/>
  <c r="H221" i="7"/>
  <c r="G221" i="7"/>
  <c r="AS221" i="7" s="1"/>
  <c r="F221" i="7"/>
  <c r="BO231" i="7" s="1"/>
  <c r="E221" i="7"/>
  <c r="D221" i="7"/>
  <c r="C221" i="7"/>
  <c r="AR221" i="7"/>
  <c r="AJ220" i="7"/>
  <c r="T220" i="7"/>
  <c r="BI220" i="7" s="1"/>
  <c r="S220" i="7"/>
  <c r="BG220" i="7" s="1"/>
  <c r="R220" i="7"/>
  <c r="BF220" i="7" s="1"/>
  <c r="Q220" i="7"/>
  <c r="BE220" i="7" s="1"/>
  <c r="P220" i="7"/>
  <c r="BB220" i="7" s="1"/>
  <c r="O220" i="7"/>
  <c r="BA220" i="7" s="1"/>
  <c r="N220" i="7"/>
  <c r="M220" i="7"/>
  <c r="L220" i="7"/>
  <c r="AX220" i="7" s="1"/>
  <c r="K220" i="7"/>
  <c r="AW220" i="7" s="1"/>
  <c r="J220" i="7"/>
  <c r="AV220" i="7" s="1"/>
  <c r="I220" i="7"/>
  <c r="AU220" i="7" s="1"/>
  <c r="H220" i="7"/>
  <c r="G220" i="7"/>
  <c r="AS220" i="7" s="1"/>
  <c r="F220" i="7"/>
  <c r="E220" i="7"/>
  <c r="D220" i="7"/>
  <c r="C220" i="7"/>
  <c r="BO220" i="7"/>
  <c r="AR220" i="7"/>
  <c r="AJ219" i="7"/>
  <c r="T219" i="7"/>
  <c r="BI219" i="7" s="1"/>
  <c r="S219" i="7"/>
  <c r="BG219" i="7" s="1"/>
  <c r="R219" i="7"/>
  <c r="BF219" i="7" s="1"/>
  <c r="Q219" i="7"/>
  <c r="BE219" i="7" s="1"/>
  <c r="P219" i="7"/>
  <c r="BB219" i="7" s="1"/>
  <c r="O219" i="7"/>
  <c r="BA219" i="7" s="1"/>
  <c r="N219" i="7"/>
  <c r="M219" i="7"/>
  <c r="L219" i="7"/>
  <c r="AX219" i="7" s="1"/>
  <c r="K219" i="7"/>
  <c r="AW219" i="7" s="1"/>
  <c r="J219" i="7"/>
  <c r="AV219" i="7" s="1"/>
  <c r="I219" i="7"/>
  <c r="AU219" i="7" s="1"/>
  <c r="H219" i="7"/>
  <c r="G219" i="7"/>
  <c r="AS219" i="7" s="1"/>
  <c r="F219" i="7"/>
  <c r="E219" i="7"/>
  <c r="D219" i="7"/>
  <c r="C219" i="7"/>
  <c r="BD219" i="7"/>
  <c r="AJ218" i="7"/>
  <c r="T218" i="7"/>
  <c r="BI218" i="7" s="1"/>
  <c r="S218" i="7"/>
  <c r="BG218" i="7" s="1"/>
  <c r="R218" i="7"/>
  <c r="BF218" i="7" s="1"/>
  <c r="Q218" i="7"/>
  <c r="BE218" i="7" s="1"/>
  <c r="P218" i="7"/>
  <c r="BB218" i="7" s="1"/>
  <c r="O218" i="7"/>
  <c r="BA218" i="7" s="1"/>
  <c r="N218" i="7"/>
  <c r="M218" i="7"/>
  <c r="L218" i="7"/>
  <c r="AX218" i="7" s="1"/>
  <c r="K218" i="7"/>
  <c r="AW218" i="7" s="1"/>
  <c r="J218" i="7"/>
  <c r="AV218" i="7" s="1"/>
  <c r="I218" i="7"/>
  <c r="AU218" i="7" s="1"/>
  <c r="H218" i="7"/>
  <c r="G218" i="7"/>
  <c r="AS218" i="7" s="1"/>
  <c r="F218" i="7"/>
  <c r="BO228" i="7" s="1"/>
  <c r="E218" i="7"/>
  <c r="D218" i="7"/>
  <c r="C218" i="7"/>
  <c r="AR218" i="7"/>
  <c r="AJ217" i="7"/>
  <c r="T217" i="7"/>
  <c r="BI217" i="7" s="1"/>
  <c r="S217" i="7"/>
  <c r="BG217" i="7" s="1"/>
  <c r="R217" i="7"/>
  <c r="BF217" i="7" s="1"/>
  <c r="Q217" i="7"/>
  <c r="BE217" i="7" s="1"/>
  <c r="P217" i="7"/>
  <c r="BB217" i="7" s="1"/>
  <c r="O217" i="7"/>
  <c r="BA217" i="7" s="1"/>
  <c r="N217" i="7"/>
  <c r="M217" i="7"/>
  <c r="L217" i="7"/>
  <c r="AX217" i="7" s="1"/>
  <c r="K217" i="7"/>
  <c r="AW217" i="7" s="1"/>
  <c r="J217" i="7"/>
  <c r="AV217" i="7" s="1"/>
  <c r="I217" i="7"/>
  <c r="AU217" i="7" s="1"/>
  <c r="H217" i="7"/>
  <c r="G217" i="7"/>
  <c r="AS217" i="7" s="1"/>
  <c r="F217" i="7"/>
  <c r="E217" i="7"/>
  <c r="D217" i="7"/>
  <c r="C217" i="7"/>
  <c r="AP217" i="7"/>
  <c r="BD217" i="7"/>
  <c r="AJ216" i="7"/>
  <c r="T216" i="7"/>
  <c r="BI216" i="7" s="1"/>
  <c r="S216" i="7"/>
  <c r="BG216" i="7" s="1"/>
  <c r="R216" i="7"/>
  <c r="BF216" i="7" s="1"/>
  <c r="Q216" i="7"/>
  <c r="BE216" i="7" s="1"/>
  <c r="P216" i="7"/>
  <c r="BB216" i="7" s="1"/>
  <c r="O216" i="7"/>
  <c r="BA216" i="7" s="1"/>
  <c r="N216" i="7"/>
  <c r="M216" i="7"/>
  <c r="L216" i="7"/>
  <c r="AX216" i="7" s="1"/>
  <c r="K216" i="7"/>
  <c r="AW216" i="7" s="1"/>
  <c r="J216" i="7"/>
  <c r="AV216" i="7" s="1"/>
  <c r="I216" i="7"/>
  <c r="AU216" i="7" s="1"/>
  <c r="H216" i="7"/>
  <c r="G216" i="7"/>
  <c r="F216" i="7"/>
  <c r="E216" i="7"/>
  <c r="D216" i="7"/>
  <c r="C216" i="7"/>
  <c r="AJ215" i="7"/>
  <c r="T215" i="7"/>
  <c r="BI215" i="7" s="1"/>
  <c r="S215" i="7"/>
  <c r="BG215" i="7" s="1"/>
  <c r="R215" i="7"/>
  <c r="BF215" i="7" s="1"/>
  <c r="Q215" i="7"/>
  <c r="BE215" i="7" s="1"/>
  <c r="P215" i="7"/>
  <c r="BB215" i="7" s="1"/>
  <c r="O215" i="7"/>
  <c r="BA215" i="7" s="1"/>
  <c r="N215" i="7"/>
  <c r="M215" i="7"/>
  <c r="L215" i="7"/>
  <c r="AX215" i="7" s="1"/>
  <c r="K215" i="7"/>
  <c r="AW215" i="7" s="1"/>
  <c r="J215" i="7"/>
  <c r="AV215" i="7" s="1"/>
  <c r="I215" i="7"/>
  <c r="AU215" i="7" s="1"/>
  <c r="H215" i="7"/>
  <c r="G215" i="7"/>
  <c r="F215" i="7"/>
  <c r="AP225" i="7" s="1"/>
  <c r="E215" i="7"/>
  <c r="D215" i="7"/>
  <c r="C215" i="7"/>
  <c r="AJ214" i="7"/>
  <c r="T214" i="7"/>
  <c r="BI214" i="7" s="1"/>
  <c r="S214" i="7"/>
  <c r="BG214" i="7" s="1"/>
  <c r="R214" i="7"/>
  <c r="BF214" i="7" s="1"/>
  <c r="Q214" i="7"/>
  <c r="BE214" i="7" s="1"/>
  <c r="P214" i="7"/>
  <c r="BB214" i="7" s="1"/>
  <c r="O214" i="7"/>
  <c r="BA214" i="7" s="1"/>
  <c r="N214" i="7"/>
  <c r="M214" i="7"/>
  <c r="L214" i="7"/>
  <c r="AX214" i="7" s="1"/>
  <c r="K214" i="7"/>
  <c r="AW214" i="7" s="1"/>
  <c r="J214" i="7"/>
  <c r="AV214" i="7" s="1"/>
  <c r="I214" i="7"/>
  <c r="AU214" i="7" s="1"/>
  <c r="H214" i="7"/>
  <c r="G214" i="7"/>
  <c r="AS214" i="7" s="1"/>
  <c r="F214" i="7"/>
  <c r="BO224" i="7" s="1"/>
  <c r="E214" i="7"/>
  <c r="D214" i="7"/>
  <c r="C214" i="7"/>
  <c r="BD214" i="7"/>
  <c r="AJ213" i="7"/>
  <c r="T213" i="7"/>
  <c r="BI213" i="7" s="1"/>
  <c r="S213" i="7"/>
  <c r="BG213" i="7" s="1"/>
  <c r="R213" i="7"/>
  <c r="BF213" i="7" s="1"/>
  <c r="Q213" i="7"/>
  <c r="BE213" i="7" s="1"/>
  <c r="P213" i="7"/>
  <c r="BB213" i="7" s="1"/>
  <c r="O213" i="7"/>
  <c r="BA213" i="7" s="1"/>
  <c r="N213" i="7"/>
  <c r="M213" i="7"/>
  <c r="L213" i="7"/>
  <c r="AX213" i="7" s="1"/>
  <c r="K213" i="7"/>
  <c r="AW213" i="7" s="1"/>
  <c r="J213" i="7"/>
  <c r="AV213" i="7" s="1"/>
  <c r="I213" i="7"/>
  <c r="AU213" i="7" s="1"/>
  <c r="H213" i="7"/>
  <c r="G213" i="7"/>
  <c r="AS213" i="7" s="1"/>
  <c r="F213" i="7"/>
  <c r="E213" i="7"/>
  <c r="D213" i="7"/>
  <c r="C213" i="7"/>
  <c r="AR213" i="7"/>
  <c r="AJ212" i="7"/>
  <c r="T212" i="7"/>
  <c r="BI212" i="7" s="1"/>
  <c r="S212" i="7"/>
  <c r="BG212" i="7" s="1"/>
  <c r="R212" i="7"/>
  <c r="BF212" i="7" s="1"/>
  <c r="Q212" i="7"/>
  <c r="BE212" i="7" s="1"/>
  <c r="P212" i="7"/>
  <c r="BB212" i="7" s="1"/>
  <c r="O212" i="7"/>
  <c r="BA212" i="7" s="1"/>
  <c r="N212" i="7"/>
  <c r="M212" i="7"/>
  <c r="L212" i="7"/>
  <c r="AX212" i="7" s="1"/>
  <c r="K212" i="7"/>
  <c r="AW212" i="7" s="1"/>
  <c r="J212" i="7"/>
  <c r="AV212" i="7" s="1"/>
  <c r="I212" i="7"/>
  <c r="AU212" i="7" s="1"/>
  <c r="H212" i="7"/>
  <c r="G212" i="7"/>
  <c r="AS212" i="7" s="1"/>
  <c r="F212" i="7"/>
  <c r="E212" i="7"/>
  <c r="D212" i="7"/>
  <c r="C212" i="7"/>
  <c r="AJ211" i="7"/>
  <c r="T211" i="7"/>
  <c r="BI211" i="7" s="1"/>
  <c r="S211" i="7"/>
  <c r="BG211" i="7" s="1"/>
  <c r="R211" i="7"/>
  <c r="BF211" i="7" s="1"/>
  <c r="Q211" i="7"/>
  <c r="BE211" i="7" s="1"/>
  <c r="P211" i="7"/>
  <c r="BB211" i="7" s="1"/>
  <c r="O211" i="7"/>
  <c r="BA211" i="7" s="1"/>
  <c r="N211" i="7"/>
  <c r="M211" i="7"/>
  <c r="L211" i="7"/>
  <c r="AX211" i="7" s="1"/>
  <c r="K211" i="7"/>
  <c r="AW211" i="7" s="1"/>
  <c r="J211" i="7"/>
  <c r="AV211" i="7" s="1"/>
  <c r="I211" i="7"/>
  <c r="AU211" i="7" s="1"/>
  <c r="H211" i="7"/>
  <c r="G211" i="7"/>
  <c r="AS211" i="7" s="1"/>
  <c r="F211" i="7"/>
  <c r="E211" i="7"/>
  <c r="D211" i="7"/>
  <c r="C211" i="7"/>
  <c r="AO211" i="7"/>
  <c r="AR211" i="7"/>
  <c r="AJ210" i="7"/>
  <c r="T210" i="7"/>
  <c r="BI210" i="7" s="1"/>
  <c r="S210" i="7"/>
  <c r="BG210" i="7" s="1"/>
  <c r="R210" i="7"/>
  <c r="BF210" i="7" s="1"/>
  <c r="Q210" i="7"/>
  <c r="BE210" i="7" s="1"/>
  <c r="P210" i="7"/>
  <c r="BB210" i="7" s="1"/>
  <c r="O210" i="7"/>
  <c r="BA210" i="7" s="1"/>
  <c r="N210" i="7"/>
  <c r="M210" i="7"/>
  <c r="L210" i="7"/>
  <c r="AX210" i="7" s="1"/>
  <c r="K210" i="7"/>
  <c r="AW210" i="7" s="1"/>
  <c r="J210" i="7"/>
  <c r="AV210" i="7" s="1"/>
  <c r="I210" i="7"/>
  <c r="AU210" i="7" s="1"/>
  <c r="H210" i="7"/>
  <c r="G210" i="7"/>
  <c r="AS210" i="7" s="1"/>
  <c r="F210" i="7"/>
  <c r="E210" i="7"/>
  <c r="D210" i="7"/>
  <c r="C210" i="7"/>
  <c r="BO210" i="7"/>
  <c r="AR210" i="7"/>
  <c r="AJ209" i="7"/>
  <c r="T209" i="7"/>
  <c r="BI209" i="7" s="1"/>
  <c r="S209" i="7"/>
  <c r="BG209" i="7" s="1"/>
  <c r="R209" i="7"/>
  <c r="BF209" i="7" s="1"/>
  <c r="Q209" i="7"/>
  <c r="BE209" i="7" s="1"/>
  <c r="P209" i="7"/>
  <c r="BB209" i="7" s="1"/>
  <c r="O209" i="7"/>
  <c r="BA209" i="7" s="1"/>
  <c r="N209" i="7"/>
  <c r="M209" i="7"/>
  <c r="L209" i="7"/>
  <c r="AX209" i="7" s="1"/>
  <c r="K209" i="7"/>
  <c r="AW209" i="7" s="1"/>
  <c r="J209" i="7"/>
  <c r="AV209" i="7" s="1"/>
  <c r="I209" i="7"/>
  <c r="AU209" i="7" s="1"/>
  <c r="H209" i="7"/>
  <c r="G209" i="7"/>
  <c r="F209" i="7"/>
  <c r="AO219" i="7" s="1"/>
  <c r="E209" i="7"/>
  <c r="D209" i="7"/>
  <c r="C209" i="7"/>
  <c r="AR209" i="7"/>
  <c r="AJ208" i="7"/>
  <c r="T208" i="7"/>
  <c r="BI208" i="7" s="1"/>
  <c r="S208" i="7"/>
  <c r="R208" i="7"/>
  <c r="BF208" i="7" s="1"/>
  <c r="Q208" i="7"/>
  <c r="BE208" i="7" s="1"/>
  <c r="P208" i="7"/>
  <c r="BB208" i="7" s="1"/>
  <c r="O208" i="7"/>
  <c r="BA208" i="7" s="1"/>
  <c r="N208" i="7"/>
  <c r="M208" i="7"/>
  <c r="L208" i="7"/>
  <c r="AX208" i="7" s="1"/>
  <c r="K208" i="7"/>
  <c r="AW208" i="7" s="1"/>
  <c r="J208" i="7"/>
  <c r="AV208" i="7" s="1"/>
  <c r="I208" i="7"/>
  <c r="AU208" i="7" s="1"/>
  <c r="H208" i="7"/>
  <c r="G208" i="7"/>
  <c r="F208" i="7"/>
  <c r="E208" i="7"/>
  <c r="D208" i="7"/>
  <c r="C208" i="7"/>
  <c r="AJ207" i="7"/>
  <c r="T207" i="7"/>
  <c r="BI207" i="7" s="1"/>
  <c r="S207" i="7"/>
  <c r="BG207" i="7" s="1"/>
  <c r="R207" i="7"/>
  <c r="BF207" i="7" s="1"/>
  <c r="Q207" i="7"/>
  <c r="BE207" i="7" s="1"/>
  <c r="P207" i="7"/>
  <c r="BB207" i="7" s="1"/>
  <c r="O207" i="7"/>
  <c r="BA207" i="7" s="1"/>
  <c r="N207" i="7"/>
  <c r="M207" i="7"/>
  <c r="L207" i="7"/>
  <c r="AX207" i="7" s="1"/>
  <c r="K207" i="7"/>
  <c r="AW207" i="7" s="1"/>
  <c r="J207" i="7"/>
  <c r="AV207" i="7" s="1"/>
  <c r="I207" i="7"/>
  <c r="AU207" i="7" s="1"/>
  <c r="H207" i="7"/>
  <c r="G207" i="7"/>
  <c r="F207" i="7"/>
  <c r="E207" i="7"/>
  <c r="D207" i="7"/>
  <c r="C207" i="7"/>
  <c r="BO207" i="7"/>
  <c r="BD207" i="7"/>
  <c r="AJ206" i="7"/>
  <c r="T206" i="7"/>
  <c r="BI206" i="7" s="1"/>
  <c r="S206" i="7"/>
  <c r="BG206" i="7" s="1"/>
  <c r="R206" i="7"/>
  <c r="BF206" i="7" s="1"/>
  <c r="Q206" i="7"/>
  <c r="BE206" i="7" s="1"/>
  <c r="P206" i="7"/>
  <c r="BB206" i="7" s="1"/>
  <c r="O206" i="7"/>
  <c r="BA206" i="7" s="1"/>
  <c r="N206" i="7"/>
  <c r="M206" i="7"/>
  <c r="L206" i="7"/>
  <c r="AX206" i="7" s="1"/>
  <c r="K206" i="7"/>
  <c r="AW206" i="7" s="1"/>
  <c r="J206" i="7"/>
  <c r="AV206" i="7" s="1"/>
  <c r="I206" i="7"/>
  <c r="AU206" i="7" s="1"/>
  <c r="H206" i="7"/>
  <c r="G206" i="7"/>
  <c r="AS206" i="7" s="1"/>
  <c r="F206" i="7"/>
  <c r="E206" i="7"/>
  <c r="D206" i="7"/>
  <c r="C206" i="7"/>
  <c r="AO206" i="7"/>
  <c r="BD206" i="7"/>
  <c r="AJ205" i="7"/>
  <c r="T205" i="7"/>
  <c r="BI205" i="7" s="1"/>
  <c r="S205" i="7"/>
  <c r="BG205" i="7" s="1"/>
  <c r="R205" i="7"/>
  <c r="BF205" i="7" s="1"/>
  <c r="Q205" i="7"/>
  <c r="BE205" i="7" s="1"/>
  <c r="P205" i="7"/>
  <c r="BB205" i="7" s="1"/>
  <c r="O205" i="7"/>
  <c r="BA205" i="7" s="1"/>
  <c r="N205" i="7"/>
  <c r="M205" i="7"/>
  <c r="L205" i="7"/>
  <c r="AX205" i="7" s="1"/>
  <c r="K205" i="7"/>
  <c r="AW205" i="7" s="1"/>
  <c r="J205" i="7"/>
  <c r="AV205" i="7" s="1"/>
  <c r="I205" i="7"/>
  <c r="AU205" i="7" s="1"/>
  <c r="H205" i="7"/>
  <c r="G205" i="7"/>
  <c r="AS205" i="7" s="1"/>
  <c r="F205" i="7"/>
  <c r="E205" i="7"/>
  <c r="D205" i="7"/>
  <c r="C205" i="7"/>
  <c r="AR205" i="7"/>
  <c r="AJ204" i="7"/>
  <c r="T204" i="7"/>
  <c r="BI204" i="7" s="1"/>
  <c r="S204" i="7"/>
  <c r="BG204" i="7" s="1"/>
  <c r="R204" i="7"/>
  <c r="BF204" i="7" s="1"/>
  <c r="Q204" i="7"/>
  <c r="BE204" i="7" s="1"/>
  <c r="P204" i="7"/>
  <c r="BB204" i="7" s="1"/>
  <c r="O204" i="7"/>
  <c r="BA204" i="7" s="1"/>
  <c r="N204" i="7"/>
  <c r="M204" i="7"/>
  <c r="L204" i="7"/>
  <c r="AX204" i="7" s="1"/>
  <c r="K204" i="7"/>
  <c r="AW204" i="7" s="1"/>
  <c r="J204" i="7"/>
  <c r="AV204" i="7" s="1"/>
  <c r="I204" i="7"/>
  <c r="AU204" i="7" s="1"/>
  <c r="H204" i="7"/>
  <c r="G204" i="7"/>
  <c r="AS204" i="7" s="1"/>
  <c r="F204" i="7"/>
  <c r="E204" i="7"/>
  <c r="D204" i="7"/>
  <c r="C204" i="7"/>
  <c r="AO204" i="7"/>
  <c r="AJ203" i="7"/>
  <c r="T203" i="7"/>
  <c r="BI203" i="7" s="1"/>
  <c r="S203" i="7"/>
  <c r="BG203" i="7" s="1"/>
  <c r="R203" i="7"/>
  <c r="BF203" i="7" s="1"/>
  <c r="Q203" i="7"/>
  <c r="BE203" i="7" s="1"/>
  <c r="P203" i="7"/>
  <c r="BB203" i="7" s="1"/>
  <c r="O203" i="7"/>
  <c r="BA203" i="7" s="1"/>
  <c r="N203" i="7"/>
  <c r="M203" i="7"/>
  <c r="L203" i="7"/>
  <c r="AX203" i="7" s="1"/>
  <c r="K203" i="7"/>
  <c r="AW203" i="7" s="1"/>
  <c r="J203" i="7"/>
  <c r="AV203" i="7" s="1"/>
  <c r="I203" i="7"/>
  <c r="AU203" i="7" s="1"/>
  <c r="H203" i="7"/>
  <c r="G203" i="7"/>
  <c r="AS203" i="7" s="1"/>
  <c r="F203" i="7"/>
  <c r="AO213" i="7" s="1"/>
  <c r="E203" i="7"/>
  <c r="D203" i="7"/>
  <c r="C203" i="7"/>
  <c r="AR203" i="7"/>
  <c r="AJ202" i="7"/>
  <c r="T202" i="7"/>
  <c r="BI202" i="7" s="1"/>
  <c r="S202" i="7"/>
  <c r="BG202" i="7" s="1"/>
  <c r="R202" i="7"/>
  <c r="BF202" i="7" s="1"/>
  <c r="Q202" i="7"/>
  <c r="BE202" i="7" s="1"/>
  <c r="P202" i="7"/>
  <c r="BB202" i="7" s="1"/>
  <c r="O202" i="7"/>
  <c r="BA202" i="7" s="1"/>
  <c r="N202" i="7"/>
  <c r="M202" i="7"/>
  <c r="L202" i="7"/>
  <c r="AX202" i="7" s="1"/>
  <c r="K202" i="7"/>
  <c r="AW202" i="7" s="1"/>
  <c r="J202" i="7"/>
  <c r="AV202" i="7" s="1"/>
  <c r="I202" i="7"/>
  <c r="AU202" i="7" s="1"/>
  <c r="H202" i="7"/>
  <c r="G202" i="7"/>
  <c r="F202" i="7"/>
  <c r="AP212" i="7" s="1"/>
  <c r="E202" i="7"/>
  <c r="D202" i="7"/>
  <c r="C202" i="7"/>
  <c r="BO202" i="7"/>
  <c r="AR202" i="7"/>
  <c r="AJ201" i="7"/>
  <c r="T201" i="7"/>
  <c r="BI201" i="7" s="1"/>
  <c r="S201" i="7"/>
  <c r="BG201" i="7" s="1"/>
  <c r="R201" i="7"/>
  <c r="BF201" i="7" s="1"/>
  <c r="Q201" i="7"/>
  <c r="BE201" i="7" s="1"/>
  <c r="P201" i="7"/>
  <c r="BB201" i="7" s="1"/>
  <c r="O201" i="7"/>
  <c r="BA201" i="7" s="1"/>
  <c r="N201" i="7"/>
  <c r="M201" i="7"/>
  <c r="L201" i="7"/>
  <c r="AX201" i="7" s="1"/>
  <c r="K201" i="7"/>
  <c r="AW201" i="7" s="1"/>
  <c r="J201" i="7"/>
  <c r="AV201" i="7" s="1"/>
  <c r="I201" i="7"/>
  <c r="AU201" i="7" s="1"/>
  <c r="H201" i="7"/>
  <c r="G201" i="7"/>
  <c r="F201" i="7"/>
  <c r="E201" i="7"/>
  <c r="D201" i="7"/>
  <c r="C201" i="7"/>
  <c r="AJ200" i="7"/>
  <c r="T200" i="7"/>
  <c r="BI200" i="7" s="1"/>
  <c r="S200" i="7"/>
  <c r="BG200" i="7" s="1"/>
  <c r="R200" i="7"/>
  <c r="BF200" i="7" s="1"/>
  <c r="Q200" i="7"/>
  <c r="BE200" i="7" s="1"/>
  <c r="P200" i="7"/>
  <c r="BB200" i="7" s="1"/>
  <c r="O200" i="7"/>
  <c r="BA200" i="7" s="1"/>
  <c r="N200" i="7"/>
  <c r="M200" i="7"/>
  <c r="L200" i="7"/>
  <c r="AX200" i="7" s="1"/>
  <c r="K200" i="7"/>
  <c r="AW200" i="7" s="1"/>
  <c r="J200" i="7"/>
  <c r="AV200" i="7" s="1"/>
  <c r="I200" i="7"/>
  <c r="AU200" i="7" s="1"/>
  <c r="H200" i="7"/>
  <c r="G200" i="7"/>
  <c r="AS200" i="7" s="1"/>
  <c r="F200" i="7"/>
  <c r="E200" i="7"/>
  <c r="D200" i="7"/>
  <c r="C200" i="7"/>
  <c r="AR200" i="7"/>
  <c r="AJ199" i="7"/>
  <c r="T199" i="7"/>
  <c r="BI199" i="7" s="1"/>
  <c r="S199" i="7"/>
  <c r="BG199" i="7" s="1"/>
  <c r="R199" i="7"/>
  <c r="BF199" i="7" s="1"/>
  <c r="Q199" i="7"/>
  <c r="BE199" i="7" s="1"/>
  <c r="P199" i="7"/>
  <c r="BB199" i="7" s="1"/>
  <c r="O199" i="7"/>
  <c r="BA199" i="7" s="1"/>
  <c r="N199" i="7"/>
  <c r="M199" i="7"/>
  <c r="L199" i="7"/>
  <c r="AX199" i="7" s="1"/>
  <c r="K199" i="7"/>
  <c r="AW199" i="7" s="1"/>
  <c r="J199" i="7"/>
  <c r="AV199" i="7" s="1"/>
  <c r="I199" i="7"/>
  <c r="AU199" i="7" s="1"/>
  <c r="H199" i="7"/>
  <c r="G199" i="7"/>
  <c r="AS199" i="7" s="1"/>
  <c r="F199" i="7"/>
  <c r="AP209" i="7" s="1"/>
  <c r="E199" i="7"/>
  <c r="D199" i="7"/>
  <c r="C199" i="7"/>
  <c r="BO199" i="7"/>
  <c r="AR199" i="7"/>
  <c r="AJ198" i="7"/>
  <c r="T198" i="7"/>
  <c r="BI198" i="7" s="1"/>
  <c r="S198" i="7"/>
  <c r="BG198" i="7" s="1"/>
  <c r="R198" i="7"/>
  <c r="BF198" i="7" s="1"/>
  <c r="Q198" i="7"/>
  <c r="BE198" i="7" s="1"/>
  <c r="P198" i="7"/>
  <c r="BB198" i="7" s="1"/>
  <c r="O198" i="7"/>
  <c r="BA198" i="7" s="1"/>
  <c r="N198" i="7"/>
  <c r="M198" i="7"/>
  <c r="L198" i="7"/>
  <c r="AX198" i="7" s="1"/>
  <c r="K198" i="7"/>
  <c r="AW198" i="7" s="1"/>
  <c r="J198" i="7"/>
  <c r="AV198" i="7" s="1"/>
  <c r="I198" i="7"/>
  <c r="AU198" i="7" s="1"/>
  <c r="H198" i="7"/>
  <c r="G198" i="7"/>
  <c r="AS198" i="7" s="1"/>
  <c r="F198" i="7"/>
  <c r="AP208" i="7" s="1"/>
  <c r="E198" i="7"/>
  <c r="D198" i="7"/>
  <c r="C198" i="7"/>
  <c r="BD198" i="7"/>
  <c r="AJ197" i="7"/>
  <c r="T197" i="7"/>
  <c r="BI197" i="7" s="1"/>
  <c r="S197" i="7"/>
  <c r="BG197" i="7" s="1"/>
  <c r="R197" i="7"/>
  <c r="BF197" i="7" s="1"/>
  <c r="Q197" i="7"/>
  <c r="BE197" i="7" s="1"/>
  <c r="P197" i="7"/>
  <c r="BB197" i="7" s="1"/>
  <c r="O197" i="7"/>
  <c r="BA197" i="7" s="1"/>
  <c r="N197" i="7"/>
  <c r="M197" i="7"/>
  <c r="L197" i="7"/>
  <c r="AX197" i="7" s="1"/>
  <c r="K197" i="7"/>
  <c r="AW197" i="7" s="1"/>
  <c r="J197" i="7"/>
  <c r="AV197" i="7" s="1"/>
  <c r="I197" i="7"/>
  <c r="AU197" i="7" s="1"/>
  <c r="H197" i="7"/>
  <c r="G197" i="7"/>
  <c r="AS197" i="7" s="1"/>
  <c r="F197" i="7"/>
  <c r="E197" i="7"/>
  <c r="D197" i="7"/>
  <c r="C197" i="7"/>
  <c r="AJ196" i="7"/>
  <c r="T196" i="7"/>
  <c r="BI196" i="7" s="1"/>
  <c r="S196" i="7"/>
  <c r="BG196" i="7" s="1"/>
  <c r="R196" i="7"/>
  <c r="BF196" i="7" s="1"/>
  <c r="Q196" i="7"/>
  <c r="BE196" i="7" s="1"/>
  <c r="P196" i="7"/>
  <c r="BB196" i="7" s="1"/>
  <c r="O196" i="7"/>
  <c r="BA196" i="7" s="1"/>
  <c r="N196" i="7"/>
  <c r="M196" i="7"/>
  <c r="L196" i="7"/>
  <c r="AX196" i="7" s="1"/>
  <c r="K196" i="7"/>
  <c r="AW196" i="7" s="1"/>
  <c r="J196" i="7"/>
  <c r="AV196" i="7" s="1"/>
  <c r="I196" i="7"/>
  <c r="AU196" i="7" s="1"/>
  <c r="H196" i="7"/>
  <c r="G196" i="7"/>
  <c r="AS196" i="7" s="1"/>
  <c r="F196" i="7"/>
  <c r="E196" i="7"/>
  <c r="D196" i="7"/>
  <c r="C196" i="7"/>
  <c r="BD196" i="7"/>
  <c r="AJ195" i="7"/>
  <c r="T195" i="7"/>
  <c r="BI195" i="7" s="1"/>
  <c r="S195" i="7"/>
  <c r="BG195" i="7" s="1"/>
  <c r="R195" i="7"/>
  <c r="BF195" i="7" s="1"/>
  <c r="Q195" i="7"/>
  <c r="BE195" i="7" s="1"/>
  <c r="P195" i="7"/>
  <c r="BB195" i="7" s="1"/>
  <c r="O195" i="7"/>
  <c r="BA195" i="7" s="1"/>
  <c r="N195" i="7"/>
  <c r="M195" i="7"/>
  <c r="L195" i="7"/>
  <c r="AX195" i="7" s="1"/>
  <c r="K195" i="7"/>
  <c r="AW195" i="7" s="1"/>
  <c r="J195" i="7"/>
  <c r="AV195" i="7" s="1"/>
  <c r="I195" i="7"/>
  <c r="AU195" i="7" s="1"/>
  <c r="H195" i="7"/>
  <c r="G195" i="7"/>
  <c r="F195" i="7"/>
  <c r="E195" i="7"/>
  <c r="D195" i="7"/>
  <c r="C195" i="7"/>
  <c r="AJ194" i="7"/>
  <c r="T194" i="7"/>
  <c r="BI194" i="7" s="1"/>
  <c r="S194" i="7"/>
  <c r="BG194" i="7" s="1"/>
  <c r="R194" i="7"/>
  <c r="BF194" i="7" s="1"/>
  <c r="Q194" i="7"/>
  <c r="BE194" i="7" s="1"/>
  <c r="P194" i="7"/>
  <c r="BB194" i="7" s="1"/>
  <c r="O194" i="7"/>
  <c r="BA194" i="7" s="1"/>
  <c r="N194" i="7"/>
  <c r="M194" i="7"/>
  <c r="L194" i="7"/>
  <c r="AX194" i="7" s="1"/>
  <c r="K194" i="7"/>
  <c r="AW194" i="7" s="1"/>
  <c r="J194" i="7"/>
  <c r="AV194" i="7" s="1"/>
  <c r="I194" i="7"/>
  <c r="AU194" i="7" s="1"/>
  <c r="H194" i="7"/>
  <c r="G194" i="7"/>
  <c r="F194" i="7"/>
  <c r="E194" i="7"/>
  <c r="D194" i="7"/>
  <c r="C194" i="7"/>
  <c r="BO194" i="7"/>
  <c r="BD194" i="7"/>
  <c r="AJ193" i="7"/>
  <c r="T193" i="7"/>
  <c r="BI193" i="7" s="1"/>
  <c r="S193" i="7"/>
  <c r="BG193" i="7" s="1"/>
  <c r="R193" i="7"/>
  <c r="BF193" i="7" s="1"/>
  <c r="Q193" i="7"/>
  <c r="BE193" i="7" s="1"/>
  <c r="P193" i="7"/>
  <c r="BB193" i="7" s="1"/>
  <c r="O193" i="7"/>
  <c r="BA193" i="7" s="1"/>
  <c r="N193" i="7"/>
  <c r="M193" i="7"/>
  <c r="L193" i="7"/>
  <c r="AX193" i="7" s="1"/>
  <c r="K193" i="7"/>
  <c r="AW193" i="7" s="1"/>
  <c r="J193" i="7"/>
  <c r="AV193" i="7" s="1"/>
  <c r="I193" i="7"/>
  <c r="AU193" i="7" s="1"/>
  <c r="H193" i="7"/>
  <c r="G193" i="7"/>
  <c r="AS193" i="7" s="1"/>
  <c r="F193" i="7"/>
  <c r="E193" i="7"/>
  <c r="D193" i="7"/>
  <c r="C193" i="7"/>
  <c r="AO193" i="7"/>
  <c r="BD193" i="7"/>
  <c r="AJ192" i="7"/>
  <c r="T192" i="7"/>
  <c r="BI192" i="7" s="1"/>
  <c r="S192" i="7"/>
  <c r="BG192" i="7" s="1"/>
  <c r="R192" i="7"/>
  <c r="BF192" i="7" s="1"/>
  <c r="Q192" i="7"/>
  <c r="BE192" i="7" s="1"/>
  <c r="P192" i="7"/>
  <c r="BB192" i="7" s="1"/>
  <c r="O192" i="7"/>
  <c r="BA192" i="7" s="1"/>
  <c r="N192" i="7"/>
  <c r="M192" i="7"/>
  <c r="L192" i="7"/>
  <c r="AX192" i="7" s="1"/>
  <c r="K192" i="7"/>
  <c r="AW192" i="7" s="1"/>
  <c r="J192" i="7"/>
  <c r="AV192" i="7" s="1"/>
  <c r="I192" i="7"/>
  <c r="AU192" i="7" s="1"/>
  <c r="H192" i="7"/>
  <c r="G192" i="7"/>
  <c r="AS192" i="7" s="1"/>
  <c r="F192" i="7"/>
  <c r="E192" i="7"/>
  <c r="D192" i="7"/>
  <c r="C192" i="7"/>
  <c r="AR192" i="7"/>
  <c r="AJ191" i="7"/>
  <c r="T191" i="7"/>
  <c r="BI191" i="7" s="1"/>
  <c r="S191" i="7"/>
  <c r="BG191" i="7" s="1"/>
  <c r="R191" i="7"/>
  <c r="BF191" i="7" s="1"/>
  <c r="Q191" i="7"/>
  <c r="BE191" i="7" s="1"/>
  <c r="P191" i="7"/>
  <c r="BB191" i="7" s="1"/>
  <c r="O191" i="7"/>
  <c r="BA191" i="7" s="1"/>
  <c r="N191" i="7"/>
  <c r="M191" i="7"/>
  <c r="L191" i="7"/>
  <c r="AX191" i="7" s="1"/>
  <c r="K191" i="7"/>
  <c r="AW191" i="7" s="1"/>
  <c r="J191" i="7"/>
  <c r="AV191" i="7" s="1"/>
  <c r="I191" i="7"/>
  <c r="AU191" i="7" s="1"/>
  <c r="H191" i="7"/>
  <c r="G191" i="7"/>
  <c r="AS191" i="7" s="1"/>
  <c r="F191" i="7"/>
  <c r="E191" i="7"/>
  <c r="D191" i="7"/>
  <c r="C191" i="7"/>
  <c r="AJ190" i="7"/>
  <c r="T190" i="7"/>
  <c r="BI190" i="7" s="1"/>
  <c r="S190" i="7"/>
  <c r="BG190" i="7" s="1"/>
  <c r="R190" i="7"/>
  <c r="BF190" i="7" s="1"/>
  <c r="Q190" i="7"/>
  <c r="BE190" i="7" s="1"/>
  <c r="P190" i="7"/>
  <c r="BB190" i="7" s="1"/>
  <c r="O190" i="7"/>
  <c r="BA190" i="7" s="1"/>
  <c r="N190" i="7"/>
  <c r="M190" i="7"/>
  <c r="L190" i="7"/>
  <c r="AX190" i="7" s="1"/>
  <c r="K190" i="7"/>
  <c r="AW190" i="7" s="1"/>
  <c r="J190" i="7"/>
  <c r="AV190" i="7" s="1"/>
  <c r="I190" i="7"/>
  <c r="AU190" i="7" s="1"/>
  <c r="H190" i="7"/>
  <c r="G190" i="7"/>
  <c r="AS190" i="7" s="1"/>
  <c r="F190" i="7"/>
  <c r="E190" i="7"/>
  <c r="D190" i="7"/>
  <c r="C190" i="7"/>
  <c r="BO190" i="7"/>
  <c r="AR190" i="7"/>
  <c r="AJ189" i="7"/>
  <c r="T189" i="7"/>
  <c r="BI189" i="7" s="1"/>
  <c r="S189" i="7"/>
  <c r="BG189" i="7" s="1"/>
  <c r="R189" i="7"/>
  <c r="BF189" i="7" s="1"/>
  <c r="Q189" i="7"/>
  <c r="BE189" i="7" s="1"/>
  <c r="P189" i="7"/>
  <c r="BB189" i="7" s="1"/>
  <c r="O189" i="7"/>
  <c r="BA189" i="7" s="1"/>
  <c r="N189" i="7"/>
  <c r="M189" i="7"/>
  <c r="L189" i="7"/>
  <c r="AX189" i="7" s="1"/>
  <c r="K189" i="7"/>
  <c r="AW189" i="7" s="1"/>
  <c r="J189" i="7"/>
  <c r="AV189" i="7" s="1"/>
  <c r="I189" i="7"/>
  <c r="AU189" i="7" s="1"/>
  <c r="H189" i="7"/>
  <c r="G189" i="7"/>
  <c r="AS189" i="7" s="1"/>
  <c r="F189" i="7"/>
  <c r="E189" i="7"/>
  <c r="D189" i="7"/>
  <c r="C189" i="7"/>
  <c r="BO189" i="7"/>
  <c r="AR189" i="7"/>
  <c r="AJ188" i="7"/>
  <c r="T188" i="7"/>
  <c r="BI188" i="7" s="1"/>
  <c r="S188" i="7"/>
  <c r="BG188" i="7" s="1"/>
  <c r="R188" i="7"/>
  <c r="BF188" i="7" s="1"/>
  <c r="Q188" i="7"/>
  <c r="BE188" i="7" s="1"/>
  <c r="P188" i="7"/>
  <c r="BB188" i="7" s="1"/>
  <c r="O188" i="7"/>
  <c r="BA188" i="7" s="1"/>
  <c r="N188" i="7"/>
  <c r="M188" i="7"/>
  <c r="L188" i="7"/>
  <c r="AX188" i="7" s="1"/>
  <c r="K188" i="7"/>
  <c r="AW188" i="7" s="1"/>
  <c r="J188" i="7"/>
  <c r="AV188" i="7" s="1"/>
  <c r="I188" i="7"/>
  <c r="AU188" i="7" s="1"/>
  <c r="H188" i="7"/>
  <c r="G188" i="7"/>
  <c r="AS188" i="7" s="1"/>
  <c r="F188" i="7"/>
  <c r="BO198" i="7" s="1"/>
  <c r="E188" i="7"/>
  <c r="D188" i="7"/>
  <c r="C188" i="7"/>
  <c r="BD188" i="7"/>
  <c r="AJ187" i="7"/>
  <c r="T187" i="7"/>
  <c r="BI187" i="7" s="1"/>
  <c r="S187" i="7"/>
  <c r="BG187" i="7" s="1"/>
  <c r="R187" i="7"/>
  <c r="BF187" i="7" s="1"/>
  <c r="Q187" i="7"/>
  <c r="BE187" i="7" s="1"/>
  <c r="P187" i="7"/>
  <c r="BB187" i="7" s="1"/>
  <c r="O187" i="7"/>
  <c r="BA187" i="7" s="1"/>
  <c r="N187" i="7"/>
  <c r="M187" i="7"/>
  <c r="L187" i="7"/>
  <c r="AX187" i="7" s="1"/>
  <c r="K187" i="7"/>
  <c r="AW187" i="7" s="1"/>
  <c r="J187" i="7"/>
  <c r="AV187" i="7" s="1"/>
  <c r="I187" i="7"/>
  <c r="AU187" i="7" s="1"/>
  <c r="H187" i="7"/>
  <c r="G187" i="7"/>
  <c r="AS187" i="7" s="1"/>
  <c r="F187" i="7"/>
  <c r="BO197" i="7" s="1"/>
  <c r="E187" i="7"/>
  <c r="D187" i="7"/>
  <c r="C187" i="7"/>
  <c r="BO187" i="7"/>
  <c r="AJ186" i="7"/>
  <c r="T186" i="7"/>
  <c r="BI186" i="7" s="1"/>
  <c r="S186" i="7"/>
  <c r="BG186" i="7" s="1"/>
  <c r="R186" i="7"/>
  <c r="BF186" i="7" s="1"/>
  <c r="Q186" i="7"/>
  <c r="BE186" i="7" s="1"/>
  <c r="P186" i="7"/>
  <c r="BB186" i="7" s="1"/>
  <c r="O186" i="7"/>
  <c r="BA186" i="7" s="1"/>
  <c r="N186" i="7"/>
  <c r="M186" i="7"/>
  <c r="L186" i="7"/>
  <c r="AX186" i="7" s="1"/>
  <c r="K186" i="7"/>
  <c r="AW186" i="7" s="1"/>
  <c r="J186" i="7"/>
  <c r="AV186" i="7" s="1"/>
  <c r="I186" i="7"/>
  <c r="AU186" i="7" s="1"/>
  <c r="H186" i="7"/>
  <c r="G186" i="7"/>
  <c r="F186" i="7"/>
  <c r="BO196" i="7" s="1"/>
  <c r="E186" i="7"/>
  <c r="D186" i="7"/>
  <c r="C186" i="7"/>
  <c r="BO186" i="7"/>
  <c r="AJ185" i="7"/>
  <c r="T185" i="7"/>
  <c r="BI185" i="7" s="1"/>
  <c r="S185" i="7"/>
  <c r="BG185" i="7" s="1"/>
  <c r="R185" i="7"/>
  <c r="BF185" i="7" s="1"/>
  <c r="Q185" i="7"/>
  <c r="BE185" i="7" s="1"/>
  <c r="P185" i="7"/>
  <c r="BB185" i="7" s="1"/>
  <c r="O185" i="7"/>
  <c r="BA185" i="7" s="1"/>
  <c r="N185" i="7"/>
  <c r="M185" i="7"/>
  <c r="L185" i="7"/>
  <c r="AX185" i="7" s="1"/>
  <c r="K185" i="7"/>
  <c r="AW185" i="7" s="1"/>
  <c r="J185" i="7"/>
  <c r="AV185" i="7" s="1"/>
  <c r="I185" i="7"/>
  <c r="AU185" i="7" s="1"/>
  <c r="H185" i="7"/>
  <c r="G185" i="7"/>
  <c r="AS185" i="7" s="1"/>
  <c r="F185" i="7"/>
  <c r="AP195" i="7" s="1"/>
  <c r="E185" i="7"/>
  <c r="D185" i="7"/>
  <c r="C185" i="7"/>
  <c r="AJ184" i="7"/>
  <c r="T184" i="7"/>
  <c r="BI184" i="7" s="1"/>
  <c r="S184" i="7"/>
  <c r="BG184" i="7" s="1"/>
  <c r="R184" i="7"/>
  <c r="BF184" i="7" s="1"/>
  <c r="Q184" i="7"/>
  <c r="BE184" i="7" s="1"/>
  <c r="P184" i="7"/>
  <c r="BB184" i="7" s="1"/>
  <c r="O184" i="7"/>
  <c r="BA184" i="7" s="1"/>
  <c r="N184" i="7"/>
  <c r="M184" i="7"/>
  <c r="L184" i="7"/>
  <c r="AX184" i="7" s="1"/>
  <c r="K184" i="7"/>
  <c r="AW184" i="7" s="1"/>
  <c r="J184" i="7"/>
  <c r="AV184" i="7" s="1"/>
  <c r="I184" i="7"/>
  <c r="AU184" i="7" s="1"/>
  <c r="H184" i="7"/>
  <c r="G184" i="7"/>
  <c r="AS184" i="7" s="1"/>
  <c r="F184" i="7"/>
  <c r="E184" i="7"/>
  <c r="D184" i="7"/>
  <c r="C184" i="7"/>
  <c r="AR184" i="7"/>
  <c r="AJ183" i="7"/>
  <c r="T183" i="7"/>
  <c r="BI183" i="7" s="1"/>
  <c r="S183" i="7"/>
  <c r="BG183" i="7" s="1"/>
  <c r="R183" i="7"/>
  <c r="BF183" i="7" s="1"/>
  <c r="Q183" i="7"/>
  <c r="BE183" i="7" s="1"/>
  <c r="P183" i="7"/>
  <c r="BB183" i="7" s="1"/>
  <c r="O183" i="7"/>
  <c r="BA183" i="7" s="1"/>
  <c r="N183" i="7"/>
  <c r="M183" i="7"/>
  <c r="L183" i="7"/>
  <c r="AX183" i="7" s="1"/>
  <c r="K183" i="7"/>
  <c r="AW183" i="7" s="1"/>
  <c r="J183" i="7"/>
  <c r="AV183" i="7" s="1"/>
  <c r="I183" i="7"/>
  <c r="AU183" i="7" s="1"/>
  <c r="H183" i="7"/>
  <c r="G183" i="7"/>
  <c r="AS183" i="7" s="1"/>
  <c r="F183" i="7"/>
  <c r="E183" i="7"/>
  <c r="D183" i="7"/>
  <c r="C183" i="7"/>
  <c r="AP183" i="7"/>
  <c r="BD183" i="7"/>
  <c r="AJ182" i="7"/>
  <c r="T182" i="7"/>
  <c r="BI182" i="7" s="1"/>
  <c r="S182" i="7"/>
  <c r="BG182" i="7" s="1"/>
  <c r="R182" i="7"/>
  <c r="BF182" i="7" s="1"/>
  <c r="Q182" i="7"/>
  <c r="BE182" i="7" s="1"/>
  <c r="P182" i="7"/>
  <c r="BB182" i="7" s="1"/>
  <c r="O182" i="7"/>
  <c r="BA182" i="7" s="1"/>
  <c r="N182" i="7"/>
  <c r="M182" i="7"/>
  <c r="L182" i="7"/>
  <c r="AX182" i="7" s="1"/>
  <c r="K182" i="7"/>
  <c r="AW182" i="7" s="1"/>
  <c r="J182" i="7"/>
  <c r="AV182" i="7" s="1"/>
  <c r="I182" i="7"/>
  <c r="AU182" i="7" s="1"/>
  <c r="H182" i="7"/>
  <c r="G182" i="7"/>
  <c r="AS182" i="7" s="1"/>
  <c r="F182" i="7"/>
  <c r="E182" i="7"/>
  <c r="D182" i="7"/>
  <c r="C182" i="7"/>
  <c r="BO182" i="7"/>
  <c r="BD182" i="7"/>
  <c r="AJ181" i="7"/>
  <c r="T181" i="7"/>
  <c r="BI181" i="7" s="1"/>
  <c r="S181" i="7"/>
  <c r="BG181" i="7" s="1"/>
  <c r="R181" i="7"/>
  <c r="BF181" i="7" s="1"/>
  <c r="Q181" i="7"/>
  <c r="BE181" i="7" s="1"/>
  <c r="P181" i="7"/>
  <c r="BB181" i="7" s="1"/>
  <c r="O181" i="7"/>
  <c r="BA181" i="7" s="1"/>
  <c r="N181" i="7"/>
  <c r="M181" i="7"/>
  <c r="L181" i="7"/>
  <c r="AX181" i="7" s="1"/>
  <c r="K181" i="7"/>
  <c r="AW181" i="7" s="1"/>
  <c r="J181" i="7"/>
  <c r="AV181" i="7" s="1"/>
  <c r="I181" i="7"/>
  <c r="AU181" i="7" s="1"/>
  <c r="H181" i="7"/>
  <c r="G181" i="7"/>
  <c r="AS181" i="7" s="1"/>
  <c r="F181" i="7"/>
  <c r="E181" i="7"/>
  <c r="D181" i="7"/>
  <c r="C181" i="7"/>
  <c r="AR181" i="7"/>
  <c r="AJ180" i="7"/>
  <c r="T180" i="7"/>
  <c r="BI180" i="7" s="1"/>
  <c r="S180" i="7"/>
  <c r="BG180" i="7" s="1"/>
  <c r="R180" i="7"/>
  <c r="BF180" i="7" s="1"/>
  <c r="Q180" i="7"/>
  <c r="BE180" i="7" s="1"/>
  <c r="P180" i="7"/>
  <c r="BB180" i="7" s="1"/>
  <c r="O180" i="7"/>
  <c r="BA180" i="7" s="1"/>
  <c r="N180" i="7"/>
  <c r="M180" i="7"/>
  <c r="L180" i="7"/>
  <c r="AX180" i="7" s="1"/>
  <c r="K180" i="7"/>
  <c r="AW180" i="7" s="1"/>
  <c r="J180" i="7"/>
  <c r="AV180" i="7" s="1"/>
  <c r="I180" i="7"/>
  <c r="AU180" i="7" s="1"/>
  <c r="H180" i="7"/>
  <c r="G180" i="7"/>
  <c r="AS180" i="7" s="1"/>
  <c r="F180" i="7"/>
  <c r="E180" i="7"/>
  <c r="D180" i="7"/>
  <c r="C180" i="7"/>
  <c r="AP180" i="7"/>
  <c r="BD180" i="7"/>
  <c r="AJ179" i="7"/>
  <c r="T179" i="7"/>
  <c r="BI179" i="7" s="1"/>
  <c r="S179" i="7"/>
  <c r="BG179" i="7" s="1"/>
  <c r="R179" i="7"/>
  <c r="BF179" i="7" s="1"/>
  <c r="Q179" i="7"/>
  <c r="BE179" i="7" s="1"/>
  <c r="P179" i="7"/>
  <c r="BB179" i="7" s="1"/>
  <c r="O179" i="7"/>
  <c r="BA179" i="7" s="1"/>
  <c r="N179" i="7"/>
  <c r="M179" i="7"/>
  <c r="L179" i="7"/>
  <c r="AX179" i="7" s="1"/>
  <c r="K179" i="7"/>
  <c r="AW179" i="7" s="1"/>
  <c r="J179" i="7"/>
  <c r="AV179" i="7" s="1"/>
  <c r="I179" i="7"/>
  <c r="AU179" i="7" s="1"/>
  <c r="H179" i="7"/>
  <c r="G179" i="7"/>
  <c r="F179" i="7"/>
  <c r="E179" i="7"/>
  <c r="D179" i="7"/>
  <c r="C179" i="7"/>
  <c r="AP179" i="7"/>
  <c r="AJ178" i="7"/>
  <c r="T178" i="7"/>
  <c r="BI178" i="7" s="1"/>
  <c r="S178" i="7"/>
  <c r="BG178" i="7" s="1"/>
  <c r="R178" i="7"/>
  <c r="BF178" i="7" s="1"/>
  <c r="Q178" i="7"/>
  <c r="BE178" i="7" s="1"/>
  <c r="P178" i="7"/>
  <c r="BB178" i="7" s="1"/>
  <c r="O178" i="7"/>
  <c r="BA178" i="7" s="1"/>
  <c r="N178" i="7"/>
  <c r="M178" i="7"/>
  <c r="L178" i="7"/>
  <c r="AX178" i="7" s="1"/>
  <c r="K178" i="7"/>
  <c r="AW178" i="7" s="1"/>
  <c r="J178" i="7"/>
  <c r="AV178" i="7" s="1"/>
  <c r="I178" i="7"/>
  <c r="AU178" i="7" s="1"/>
  <c r="H178" i="7"/>
  <c r="G178" i="7"/>
  <c r="F178" i="7"/>
  <c r="BO188" i="7" s="1"/>
  <c r="E178" i="7"/>
  <c r="D178" i="7"/>
  <c r="C178" i="7"/>
  <c r="AR178" i="7"/>
  <c r="AJ177" i="7"/>
  <c r="T177" i="7"/>
  <c r="BI177" i="7" s="1"/>
  <c r="S177" i="7"/>
  <c r="BG177" i="7" s="1"/>
  <c r="R177" i="7"/>
  <c r="BF177" i="7" s="1"/>
  <c r="Q177" i="7"/>
  <c r="BE177" i="7" s="1"/>
  <c r="P177" i="7"/>
  <c r="BB177" i="7" s="1"/>
  <c r="O177" i="7"/>
  <c r="BA177" i="7" s="1"/>
  <c r="N177" i="7"/>
  <c r="M177" i="7"/>
  <c r="L177" i="7"/>
  <c r="AX177" i="7" s="1"/>
  <c r="K177" i="7"/>
  <c r="AW177" i="7" s="1"/>
  <c r="J177" i="7"/>
  <c r="AV177" i="7" s="1"/>
  <c r="I177" i="7"/>
  <c r="AU177" i="7" s="1"/>
  <c r="H177" i="7"/>
  <c r="G177" i="7"/>
  <c r="AS177" i="7" s="1"/>
  <c r="F177" i="7"/>
  <c r="E177" i="7"/>
  <c r="D177" i="7"/>
  <c r="C177" i="7"/>
  <c r="BD177" i="7"/>
  <c r="AJ176" i="7"/>
  <c r="T176" i="7"/>
  <c r="BI176" i="7" s="1"/>
  <c r="S176" i="7"/>
  <c r="BG176" i="7" s="1"/>
  <c r="R176" i="7"/>
  <c r="BF176" i="7" s="1"/>
  <c r="Q176" i="7"/>
  <c r="BE176" i="7" s="1"/>
  <c r="P176" i="7"/>
  <c r="BB176" i="7" s="1"/>
  <c r="O176" i="7"/>
  <c r="BA176" i="7" s="1"/>
  <c r="N176" i="7"/>
  <c r="M176" i="7"/>
  <c r="L176" i="7"/>
  <c r="AX176" i="7" s="1"/>
  <c r="K176" i="7"/>
  <c r="AW176" i="7" s="1"/>
  <c r="J176" i="7"/>
  <c r="AV176" i="7" s="1"/>
  <c r="I176" i="7"/>
  <c r="AU176" i="7" s="1"/>
  <c r="H176" i="7"/>
  <c r="G176" i="7"/>
  <c r="AS176" i="7" s="1"/>
  <c r="F176" i="7"/>
  <c r="E176" i="7"/>
  <c r="D176" i="7"/>
  <c r="C176" i="7"/>
  <c r="AR176" i="7"/>
  <c r="AJ175" i="7"/>
  <c r="T175" i="7"/>
  <c r="BI175" i="7" s="1"/>
  <c r="S175" i="7"/>
  <c r="BG175" i="7" s="1"/>
  <c r="R175" i="7"/>
  <c r="BF175" i="7" s="1"/>
  <c r="Q175" i="7"/>
  <c r="BE175" i="7" s="1"/>
  <c r="P175" i="7"/>
  <c r="BB175" i="7" s="1"/>
  <c r="O175" i="7"/>
  <c r="BA175" i="7" s="1"/>
  <c r="N175" i="7"/>
  <c r="M175" i="7"/>
  <c r="L175" i="7"/>
  <c r="AX175" i="7" s="1"/>
  <c r="K175" i="7"/>
  <c r="AW175" i="7" s="1"/>
  <c r="J175" i="7"/>
  <c r="AV175" i="7" s="1"/>
  <c r="I175" i="7"/>
  <c r="AU175" i="7" s="1"/>
  <c r="H175" i="7"/>
  <c r="G175" i="7"/>
  <c r="AS175" i="7" s="1"/>
  <c r="F175" i="7"/>
  <c r="AO185" i="7" s="1"/>
  <c r="E175" i="7"/>
  <c r="D175" i="7"/>
  <c r="C175" i="7"/>
  <c r="AP175" i="7"/>
  <c r="AJ174" i="7"/>
  <c r="T174" i="7"/>
  <c r="BI174" i="7" s="1"/>
  <c r="S174" i="7"/>
  <c r="BG174" i="7" s="1"/>
  <c r="R174" i="7"/>
  <c r="BF174" i="7" s="1"/>
  <c r="Q174" i="7"/>
  <c r="BE174" i="7" s="1"/>
  <c r="P174" i="7"/>
  <c r="BB174" i="7" s="1"/>
  <c r="O174" i="7"/>
  <c r="BA174" i="7" s="1"/>
  <c r="N174" i="7"/>
  <c r="M174" i="7"/>
  <c r="L174" i="7"/>
  <c r="AX174" i="7" s="1"/>
  <c r="K174" i="7"/>
  <c r="AW174" i="7" s="1"/>
  <c r="J174" i="7"/>
  <c r="AV174" i="7" s="1"/>
  <c r="I174" i="7"/>
  <c r="AU174" i="7" s="1"/>
  <c r="H174" i="7"/>
  <c r="G174" i="7"/>
  <c r="AS174" i="7" s="1"/>
  <c r="F174" i="7"/>
  <c r="E174" i="7"/>
  <c r="D174" i="7"/>
  <c r="C174" i="7"/>
  <c r="BD174" i="7"/>
  <c r="AJ173" i="7"/>
  <c r="T173" i="7"/>
  <c r="BI173" i="7" s="1"/>
  <c r="S173" i="7"/>
  <c r="BG173" i="7" s="1"/>
  <c r="R173" i="7"/>
  <c r="BF173" i="7" s="1"/>
  <c r="Q173" i="7"/>
  <c r="BE173" i="7" s="1"/>
  <c r="P173" i="7"/>
  <c r="BB173" i="7" s="1"/>
  <c r="O173" i="7"/>
  <c r="BA173" i="7" s="1"/>
  <c r="N173" i="7"/>
  <c r="M173" i="7"/>
  <c r="L173" i="7"/>
  <c r="AX173" i="7" s="1"/>
  <c r="K173" i="7"/>
  <c r="AW173" i="7" s="1"/>
  <c r="J173" i="7"/>
  <c r="AV173" i="7" s="1"/>
  <c r="I173" i="7"/>
  <c r="AU173" i="7" s="1"/>
  <c r="H173" i="7"/>
  <c r="G173" i="7"/>
  <c r="F173" i="7"/>
  <c r="E173" i="7"/>
  <c r="D173" i="7"/>
  <c r="C173" i="7"/>
  <c r="AR173" i="7"/>
  <c r="AJ172" i="7"/>
  <c r="T172" i="7"/>
  <c r="BI172" i="7" s="1"/>
  <c r="S172" i="7"/>
  <c r="BG172" i="7" s="1"/>
  <c r="R172" i="7"/>
  <c r="BF172" i="7" s="1"/>
  <c r="Q172" i="7"/>
  <c r="BE172" i="7" s="1"/>
  <c r="P172" i="7"/>
  <c r="BB172" i="7" s="1"/>
  <c r="O172" i="7"/>
  <c r="BA172" i="7" s="1"/>
  <c r="N172" i="7"/>
  <c r="M172" i="7"/>
  <c r="L172" i="7"/>
  <c r="AX172" i="7" s="1"/>
  <c r="K172" i="7"/>
  <c r="AW172" i="7" s="1"/>
  <c r="J172" i="7"/>
  <c r="AV172" i="7" s="1"/>
  <c r="I172" i="7"/>
  <c r="AU172" i="7" s="1"/>
  <c r="H172" i="7"/>
  <c r="G172" i="7"/>
  <c r="F172" i="7"/>
  <c r="E172" i="7"/>
  <c r="D172" i="7"/>
  <c r="C172" i="7"/>
  <c r="BO172" i="7"/>
  <c r="BD172" i="7"/>
  <c r="AJ171" i="7"/>
  <c r="T171" i="7"/>
  <c r="BI171" i="7" s="1"/>
  <c r="S171" i="7"/>
  <c r="BG171" i="7" s="1"/>
  <c r="R171" i="7"/>
  <c r="BF171" i="7" s="1"/>
  <c r="Q171" i="7"/>
  <c r="BE171" i="7" s="1"/>
  <c r="P171" i="7"/>
  <c r="BB171" i="7" s="1"/>
  <c r="O171" i="7"/>
  <c r="BA171" i="7" s="1"/>
  <c r="N171" i="7"/>
  <c r="M171" i="7"/>
  <c r="L171" i="7"/>
  <c r="AX171" i="7" s="1"/>
  <c r="K171" i="7"/>
  <c r="AW171" i="7" s="1"/>
  <c r="J171" i="7"/>
  <c r="AV171" i="7" s="1"/>
  <c r="I171" i="7"/>
  <c r="AU171" i="7" s="1"/>
  <c r="H171" i="7"/>
  <c r="G171" i="7"/>
  <c r="F171" i="7"/>
  <c r="BO181" i="7" s="1"/>
  <c r="E171" i="7"/>
  <c r="D171" i="7"/>
  <c r="C171" i="7"/>
  <c r="AJ170" i="7"/>
  <c r="T170" i="7"/>
  <c r="BI170" i="7" s="1"/>
  <c r="S170" i="7"/>
  <c r="BG170" i="7" s="1"/>
  <c r="R170" i="7"/>
  <c r="BF170" i="7" s="1"/>
  <c r="Q170" i="7"/>
  <c r="BE170" i="7" s="1"/>
  <c r="P170" i="7"/>
  <c r="BB170" i="7" s="1"/>
  <c r="O170" i="7"/>
  <c r="BA170" i="7" s="1"/>
  <c r="N170" i="7"/>
  <c r="M170" i="7"/>
  <c r="L170" i="7"/>
  <c r="AX170" i="7" s="1"/>
  <c r="K170" i="7"/>
  <c r="AW170" i="7" s="1"/>
  <c r="J170" i="7"/>
  <c r="AV170" i="7" s="1"/>
  <c r="I170" i="7"/>
  <c r="AU170" i="7" s="1"/>
  <c r="H170" i="7"/>
  <c r="G170" i="7"/>
  <c r="F170" i="7"/>
  <c r="E170" i="7"/>
  <c r="D170" i="7"/>
  <c r="C170" i="7"/>
  <c r="AR170" i="7"/>
  <c r="AJ169" i="7"/>
  <c r="T169" i="7"/>
  <c r="BI169" i="7" s="1"/>
  <c r="S169" i="7"/>
  <c r="BG169" i="7" s="1"/>
  <c r="R169" i="7"/>
  <c r="BF169" i="7" s="1"/>
  <c r="Q169" i="7"/>
  <c r="BE169" i="7" s="1"/>
  <c r="P169" i="7"/>
  <c r="BB169" i="7" s="1"/>
  <c r="O169" i="7"/>
  <c r="BA169" i="7" s="1"/>
  <c r="N169" i="7"/>
  <c r="M169" i="7"/>
  <c r="L169" i="7"/>
  <c r="AX169" i="7" s="1"/>
  <c r="K169" i="7"/>
  <c r="AW169" i="7" s="1"/>
  <c r="J169" i="7"/>
  <c r="AV169" i="7" s="1"/>
  <c r="I169" i="7"/>
  <c r="AU169" i="7" s="1"/>
  <c r="H169" i="7"/>
  <c r="G169" i="7"/>
  <c r="F169" i="7"/>
  <c r="E169" i="7"/>
  <c r="D169" i="7"/>
  <c r="C169" i="7"/>
  <c r="BD169" i="7"/>
  <c r="AJ168" i="7"/>
  <c r="T168" i="7"/>
  <c r="BI168" i="7" s="1"/>
  <c r="S168" i="7"/>
  <c r="BG168" i="7" s="1"/>
  <c r="R168" i="7"/>
  <c r="BF168" i="7" s="1"/>
  <c r="Q168" i="7"/>
  <c r="BE168" i="7" s="1"/>
  <c r="P168" i="7"/>
  <c r="BB168" i="7" s="1"/>
  <c r="O168" i="7"/>
  <c r="BA168" i="7" s="1"/>
  <c r="N168" i="7"/>
  <c r="M168" i="7"/>
  <c r="L168" i="7"/>
  <c r="AX168" i="7" s="1"/>
  <c r="K168" i="7"/>
  <c r="AW168" i="7" s="1"/>
  <c r="J168" i="7"/>
  <c r="AV168" i="7" s="1"/>
  <c r="I168" i="7"/>
  <c r="AU168" i="7" s="1"/>
  <c r="H168" i="7"/>
  <c r="G168" i="7"/>
  <c r="AS168" i="7" s="1"/>
  <c r="F168" i="7"/>
  <c r="BO178" i="7" s="1"/>
  <c r="E168" i="7"/>
  <c r="D168" i="7"/>
  <c r="C168" i="7"/>
  <c r="AR168" i="7"/>
  <c r="AJ167" i="7"/>
  <c r="T167" i="7"/>
  <c r="BI167" i="7" s="1"/>
  <c r="S167" i="7"/>
  <c r="BG167" i="7" s="1"/>
  <c r="R167" i="7"/>
  <c r="BF167" i="7" s="1"/>
  <c r="Q167" i="7"/>
  <c r="BE167" i="7" s="1"/>
  <c r="P167" i="7"/>
  <c r="BB167" i="7" s="1"/>
  <c r="O167" i="7"/>
  <c r="BA167" i="7" s="1"/>
  <c r="N167" i="7"/>
  <c r="M167" i="7"/>
  <c r="L167" i="7"/>
  <c r="AX167" i="7" s="1"/>
  <c r="K167" i="7"/>
  <c r="AW167" i="7" s="1"/>
  <c r="J167" i="7"/>
  <c r="AV167" i="7" s="1"/>
  <c r="I167" i="7"/>
  <c r="AU167" i="7" s="1"/>
  <c r="H167" i="7"/>
  <c r="G167" i="7"/>
  <c r="F167" i="7"/>
  <c r="E167" i="7"/>
  <c r="D167" i="7"/>
  <c r="C167" i="7"/>
  <c r="BO167" i="7"/>
  <c r="BD167" i="7"/>
  <c r="AJ166" i="7"/>
  <c r="T166" i="7"/>
  <c r="BI166" i="7" s="1"/>
  <c r="S166" i="7"/>
  <c r="BG166" i="7" s="1"/>
  <c r="R166" i="7"/>
  <c r="BF166" i="7" s="1"/>
  <c r="Q166" i="7"/>
  <c r="BE166" i="7" s="1"/>
  <c r="P166" i="7"/>
  <c r="BB166" i="7" s="1"/>
  <c r="O166" i="7"/>
  <c r="BA166" i="7" s="1"/>
  <c r="N166" i="7"/>
  <c r="M166" i="7"/>
  <c r="L166" i="7"/>
  <c r="AX166" i="7" s="1"/>
  <c r="K166" i="7"/>
  <c r="AW166" i="7" s="1"/>
  <c r="J166" i="7"/>
  <c r="AV166" i="7" s="1"/>
  <c r="I166" i="7"/>
  <c r="AU166" i="7" s="1"/>
  <c r="H166" i="7"/>
  <c r="G166" i="7"/>
  <c r="AS166" i="7" s="1"/>
  <c r="F166" i="7"/>
  <c r="E166" i="7"/>
  <c r="D166" i="7"/>
  <c r="C166" i="7"/>
  <c r="BO166" i="7"/>
  <c r="AR166" i="7"/>
  <c r="AJ165" i="7"/>
  <c r="T165" i="7"/>
  <c r="BI165" i="7" s="1"/>
  <c r="S165" i="7"/>
  <c r="BG165" i="7" s="1"/>
  <c r="R165" i="7"/>
  <c r="BF165" i="7" s="1"/>
  <c r="Q165" i="7"/>
  <c r="BE165" i="7" s="1"/>
  <c r="P165" i="7"/>
  <c r="BB165" i="7" s="1"/>
  <c r="O165" i="7"/>
  <c r="BA165" i="7" s="1"/>
  <c r="N165" i="7"/>
  <c r="M165" i="7"/>
  <c r="L165" i="7"/>
  <c r="AX165" i="7" s="1"/>
  <c r="K165" i="7"/>
  <c r="AW165" i="7" s="1"/>
  <c r="J165" i="7"/>
  <c r="AV165" i="7" s="1"/>
  <c r="I165" i="7"/>
  <c r="AU165" i="7" s="1"/>
  <c r="H165" i="7"/>
  <c r="G165" i="7"/>
  <c r="F165" i="7"/>
  <c r="E165" i="7"/>
  <c r="D165" i="7"/>
  <c r="C165" i="7"/>
  <c r="AR165" i="7"/>
  <c r="AJ164" i="7"/>
  <c r="T164" i="7"/>
  <c r="BI164" i="7" s="1"/>
  <c r="S164" i="7"/>
  <c r="BG164" i="7" s="1"/>
  <c r="R164" i="7"/>
  <c r="BF164" i="7" s="1"/>
  <c r="Q164" i="7"/>
  <c r="BE164" i="7" s="1"/>
  <c r="P164" i="7"/>
  <c r="BB164" i="7" s="1"/>
  <c r="O164" i="7"/>
  <c r="BA164" i="7" s="1"/>
  <c r="N164" i="7"/>
  <c r="M164" i="7"/>
  <c r="L164" i="7"/>
  <c r="AX164" i="7" s="1"/>
  <c r="K164" i="7"/>
  <c r="AW164" i="7" s="1"/>
  <c r="J164" i="7"/>
  <c r="AV164" i="7" s="1"/>
  <c r="I164" i="7"/>
  <c r="AU164" i="7" s="1"/>
  <c r="H164" i="7"/>
  <c r="G164" i="7"/>
  <c r="F164" i="7"/>
  <c r="E164" i="7"/>
  <c r="D164" i="7"/>
  <c r="C164" i="7"/>
  <c r="AJ163" i="7"/>
  <c r="T163" i="7"/>
  <c r="BI163" i="7" s="1"/>
  <c r="S163" i="7"/>
  <c r="BG163" i="7" s="1"/>
  <c r="R163" i="7"/>
  <c r="BF163" i="7" s="1"/>
  <c r="Q163" i="7"/>
  <c r="BE163" i="7" s="1"/>
  <c r="P163" i="7"/>
  <c r="BB163" i="7" s="1"/>
  <c r="O163" i="7"/>
  <c r="BA163" i="7" s="1"/>
  <c r="N163" i="7"/>
  <c r="M163" i="7"/>
  <c r="L163" i="7"/>
  <c r="AX163" i="7" s="1"/>
  <c r="K163" i="7"/>
  <c r="AW163" i="7" s="1"/>
  <c r="J163" i="7"/>
  <c r="AV163" i="7" s="1"/>
  <c r="I163" i="7"/>
  <c r="AU163" i="7" s="1"/>
  <c r="H163" i="7"/>
  <c r="G163" i="7"/>
  <c r="F163" i="7"/>
  <c r="BO173" i="7" s="1"/>
  <c r="E163" i="7"/>
  <c r="D163" i="7"/>
  <c r="C163" i="7"/>
  <c r="AO163" i="7"/>
  <c r="AJ162" i="7"/>
  <c r="T162" i="7"/>
  <c r="BI162" i="7" s="1"/>
  <c r="S162" i="7"/>
  <c r="BG162" i="7" s="1"/>
  <c r="R162" i="7"/>
  <c r="BF162" i="7" s="1"/>
  <c r="Q162" i="7"/>
  <c r="BE162" i="7" s="1"/>
  <c r="P162" i="7"/>
  <c r="BB162" i="7" s="1"/>
  <c r="O162" i="7"/>
  <c r="BA162" i="7" s="1"/>
  <c r="N162" i="7"/>
  <c r="M162" i="7"/>
  <c r="L162" i="7"/>
  <c r="AX162" i="7" s="1"/>
  <c r="K162" i="7"/>
  <c r="AW162" i="7" s="1"/>
  <c r="J162" i="7"/>
  <c r="AV162" i="7" s="1"/>
  <c r="I162" i="7"/>
  <c r="AU162" i="7" s="1"/>
  <c r="H162" i="7"/>
  <c r="G162" i="7"/>
  <c r="F162" i="7"/>
  <c r="E162" i="7"/>
  <c r="D162" i="7"/>
  <c r="C162" i="7"/>
  <c r="AP162" i="7"/>
  <c r="AJ161" i="7"/>
  <c r="T161" i="7"/>
  <c r="BI161" i="7" s="1"/>
  <c r="S161" i="7"/>
  <c r="BG161" i="7" s="1"/>
  <c r="R161" i="7"/>
  <c r="BF161" i="7" s="1"/>
  <c r="Q161" i="7"/>
  <c r="BE161" i="7" s="1"/>
  <c r="P161" i="7"/>
  <c r="BB161" i="7" s="1"/>
  <c r="O161" i="7"/>
  <c r="BA161" i="7" s="1"/>
  <c r="N161" i="7"/>
  <c r="M161" i="7"/>
  <c r="L161" i="7"/>
  <c r="AX161" i="7" s="1"/>
  <c r="K161" i="7"/>
  <c r="AW161" i="7" s="1"/>
  <c r="J161" i="7"/>
  <c r="AV161" i="7" s="1"/>
  <c r="I161" i="7"/>
  <c r="AU161" i="7" s="1"/>
  <c r="H161" i="7"/>
  <c r="G161" i="7"/>
  <c r="F161" i="7"/>
  <c r="AP171" i="7" s="1"/>
  <c r="E161" i="7"/>
  <c r="D161" i="7"/>
  <c r="C161" i="7"/>
  <c r="BD161" i="7"/>
  <c r="AJ160" i="7"/>
  <c r="T160" i="7"/>
  <c r="BI160" i="7" s="1"/>
  <c r="S160" i="7"/>
  <c r="BG160" i="7" s="1"/>
  <c r="R160" i="7"/>
  <c r="BF160" i="7" s="1"/>
  <c r="Q160" i="7"/>
  <c r="BE160" i="7" s="1"/>
  <c r="P160" i="7"/>
  <c r="BB160" i="7" s="1"/>
  <c r="O160" i="7"/>
  <c r="BA160" i="7" s="1"/>
  <c r="N160" i="7"/>
  <c r="M160" i="7"/>
  <c r="L160" i="7"/>
  <c r="AX160" i="7" s="1"/>
  <c r="K160" i="7"/>
  <c r="AW160" i="7" s="1"/>
  <c r="J160" i="7"/>
  <c r="AV160" i="7" s="1"/>
  <c r="I160" i="7"/>
  <c r="AU160" i="7" s="1"/>
  <c r="H160" i="7"/>
  <c r="G160" i="7"/>
  <c r="AS160" i="7" s="1"/>
  <c r="F160" i="7"/>
  <c r="E160" i="7"/>
  <c r="D160" i="7"/>
  <c r="C160" i="7"/>
  <c r="AJ159" i="7"/>
  <c r="T159" i="7"/>
  <c r="BI159" i="7" s="1"/>
  <c r="S159" i="7"/>
  <c r="BG159" i="7" s="1"/>
  <c r="R159" i="7"/>
  <c r="BF159" i="7" s="1"/>
  <c r="Q159" i="7"/>
  <c r="BE159" i="7" s="1"/>
  <c r="P159" i="7"/>
  <c r="BB159" i="7" s="1"/>
  <c r="O159" i="7"/>
  <c r="BA159" i="7" s="1"/>
  <c r="N159" i="7"/>
  <c r="M159" i="7"/>
  <c r="L159" i="7"/>
  <c r="AX159" i="7" s="1"/>
  <c r="K159" i="7"/>
  <c r="AW159" i="7" s="1"/>
  <c r="J159" i="7"/>
  <c r="AV159" i="7" s="1"/>
  <c r="I159" i="7"/>
  <c r="AU159" i="7" s="1"/>
  <c r="H159" i="7"/>
  <c r="G159" i="7"/>
  <c r="AS159" i="7" s="1"/>
  <c r="F159" i="7"/>
  <c r="AO169" i="7" s="1"/>
  <c r="E159" i="7"/>
  <c r="D159" i="7"/>
  <c r="C159" i="7"/>
  <c r="AJ158" i="7"/>
  <c r="T158" i="7"/>
  <c r="BI158" i="7" s="1"/>
  <c r="S158" i="7"/>
  <c r="BG158" i="7" s="1"/>
  <c r="R158" i="7"/>
  <c r="BF158" i="7" s="1"/>
  <c r="Q158" i="7"/>
  <c r="BE158" i="7" s="1"/>
  <c r="P158" i="7"/>
  <c r="BB158" i="7" s="1"/>
  <c r="O158" i="7"/>
  <c r="BA158" i="7" s="1"/>
  <c r="N158" i="7"/>
  <c r="M158" i="7"/>
  <c r="L158" i="7"/>
  <c r="AX158" i="7" s="1"/>
  <c r="K158" i="7"/>
  <c r="AW158" i="7" s="1"/>
  <c r="J158" i="7"/>
  <c r="AV158" i="7" s="1"/>
  <c r="I158" i="7"/>
  <c r="AU158" i="7" s="1"/>
  <c r="H158" i="7"/>
  <c r="G158" i="7"/>
  <c r="AS158" i="7" s="1"/>
  <c r="F158" i="7"/>
  <c r="AO168" i="7" s="1"/>
  <c r="E158" i="7"/>
  <c r="D158" i="7"/>
  <c r="C158" i="7"/>
  <c r="BD158" i="7"/>
  <c r="AJ157" i="7"/>
  <c r="T157" i="7"/>
  <c r="BI157" i="7" s="1"/>
  <c r="S157" i="7"/>
  <c r="BG157" i="7" s="1"/>
  <c r="R157" i="7"/>
  <c r="BF157" i="7" s="1"/>
  <c r="Q157" i="7"/>
  <c r="BE157" i="7" s="1"/>
  <c r="P157" i="7"/>
  <c r="BB157" i="7" s="1"/>
  <c r="O157" i="7"/>
  <c r="BA157" i="7" s="1"/>
  <c r="N157" i="7"/>
  <c r="M157" i="7"/>
  <c r="L157" i="7"/>
  <c r="AX157" i="7" s="1"/>
  <c r="K157" i="7"/>
  <c r="AW157" i="7" s="1"/>
  <c r="J157" i="7"/>
  <c r="AV157" i="7" s="1"/>
  <c r="I157" i="7"/>
  <c r="AU157" i="7" s="1"/>
  <c r="H157" i="7"/>
  <c r="G157" i="7"/>
  <c r="AS157" i="7" s="1"/>
  <c r="F157" i="7"/>
  <c r="E157" i="7"/>
  <c r="D157" i="7"/>
  <c r="C157" i="7"/>
  <c r="AR157" i="7"/>
  <c r="AJ156" i="7"/>
  <c r="T156" i="7"/>
  <c r="BI156" i="7" s="1"/>
  <c r="S156" i="7"/>
  <c r="BG156" i="7" s="1"/>
  <c r="R156" i="7"/>
  <c r="BF156" i="7" s="1"/>
  <c r="Q156" i="7"/>
  <c r="BE156" i="7" s="1"/>
  <c r="P156" i="7"/>
  <c r="BB156" i="7" s="1"/>
  <c r="O156" i="7"/>
  <c r="BA156" i="7" s="1"/>
  <c r="N156" i="7"/>
  <c r="M156" i="7"/>
  <c r="L156" i="7"/>
  <c r="AX156" i="7" s="1"/>
  <c r="K156" i="7"/>
  <c r="AW156" i="7" s="1"/>
  <c r="J156" i="7"/>
  <c r="AV156" i="7" s="1"/>
  <c r="I156" i="7"/>
  <c r="AU156" i="7" s="1"/>
  <c r="H156" i="7"/>
  <c r="G156" i="7"/>
  <c r="AS156" i="7" s="1"/>
  <c r="F156" i="7"/>
  <c r="E156" i="7"/>
  <c r="D156" i="7"/>
  <c r="C156" i="7"/>
  <c r="AO156" i="7"/>
  <c r="BD156" i="7"/>
  <c r="AJ155" i="7"/>
  <c r="T155" i="7"/>
  <c r="BI155" i="7" s="1"/>
  <c r="S155" i="7"/>
  <c r="BG155" i="7" s="1"/>
  <c r="R155" i="7"/>
  <c r="BF155" i="7" s="1"/>
  <c r="Q155" i="7"/>
  <c r="BE155" i="7" s="1"/>
  <c r="P155" i="7"/>
  <c r="BB155" i="7" s="1"/>
  <c r="O155" i="7"/>
  <c r="BA155" i="7" s="1"/>
  <c r="N155" i="7"/>
  <c r="M155" i="7"/>
  <c r="L155" i="7"/>
  <c r="AX155" i="7" s="1"/>
  <c r="K155" i="7"/>
  <c r="AW155" i="7" s="1"/>
  <c r="J155" i="7"/>
  <c r="AV155" i="7" s="1"/>
  <c r="I155" i="7"/>
  <c r="AU155" i="7" s="1"/>
  <c r="H155" i="7"/>
  <c r="G155" i="7"/>
  <c r="AS155" i="7" s="1"/>
  <c r="F155" i="7"/>
  <c r="AP165" i="7" s="1"/>
  <c r="E155" i="7"/>
  <c r="D155" i="7"/>
  <c r="C155" i="7"/>
  <c r="AR155" i="7"/>
  <c r="AJ154" i="7"/>
  <c r="T154" i="7"/>
  <c r="BI154" i="7" s="1"/>
  <c r="S154" i="7"/>
  <c r="BG154" i="7" s="1"/>
  <c r="R154" i="7"/>
  <c r="BF154" i="7" s="1"/>
  <c r="Q154" i="7"/>
  <c r="BE154" i="7" s="1"/>
  <c r="P154" i="7"/>
  <c r="BB154" i="7" s="1"/>
  <c r="O154" i="7"/>
  <c r="BA154" i="7" s="1"/>
  <c r="N154" i="7"/>
  <c r="M154" i="7"/>
  <c r="L154" i="7"/>
  <c r="AX154" i="7" s="1"/>
  <c r="K154" i="7"/>
  <c r="AW154" i="7" s="1"/>
  <c r="J154" i="7"/>
  <c r="AV154" i="7" s="1"/>
  <c r="I154" i="7"/>
  <c r="AU154" i="7" s="1"/>
  <c r="H154" i="7"/>
  <c r="G154" i="7"/>
  <c r="AS154" i="7" s="1"/>
  <c r="F154" i="7"/>
  <c r="BO164" i="7" s="1"/>
  <c r="E154" i="7"/>
  <c r="D154" i="7"/>
  <c r="C154" i="7"/>
  <c r="BD154" i="7"/>
  <c r="AJ153" i="7"/>
  <c r="T153" i="7"/>
  <c r="BI153" i="7" s="1"/>
  <c r="S153" i="7"/>
  <c r="BG153" i="7" s="1"/>
  <c r="R153" i="7"/>
  <c r="BF153" i="7" s="1"/>
  <c r="Q153" i="7"/>
  <c r="BE153" i="7" s="1"/>
  <c r="P153" i="7"/>
  <c r="BB153" i="7" s="1"/>
  <c r="O153" i="7"/>
  <c r="BA153" i="7" s="1"/>
  <c r="N153" i="7"/>
  <c r="M153" i="7"/>
  <c r="L153" i="7"/>
  <c r="AX153" i="7" s="1"/>
  <c r="K153" i="7"/>
  <c r="AW153" i="7" s="1"/>
  <c r="J153" i="7"/>
  <c r="AV153" i="7" s="1"/>
  <c r="I153" i="7"/>
  <c r="AU153" i="7" s="1"/>
  <c r="H153" i="7"/>
  <c r="G153" i="7"/>
  <c r="AS153" i="7" s="1"/>
  <c r="F153" i="7"/>
  <c r="E153" i="7"/>
  <c r="D153" i="7"/>
  <c r="C153" i="7"/>
  <c r="AO153" i="7"/>
  <c r="BD153" i="7"/>
  <c r="AJ152" i="7"/>
  <c r="T152" i="7"/>
  <c r="BI152" i="7" s="1"/>
  <c r="S152" i="7"/>
  <c r="BG152" i="7" s="1"/>
  <c r="R152" i="7"/>
  <c r="BF152" i="7" s="1"/>
  <c r="Q152" i="7"/>
  <c r="BE152" i="7" s="1"/>
  <c r="P152" i="7"/>
  <c r="BB152" i="7" s="1"/>
  <c r="O152" i="7"/>
  <c r="BA152" i="7" s="1"/>
  <c r="N152" i="7"/>
  <c r="M152" i="7"/>
  <c r="L152" i="7"/>
  <c r="AX152" i="7" s="1"/>
  <c r="K152" i="7"/>
  <c r="AW152" i="7" s="1"/>
  <c r="J152" i="7"/>
  <c r="AV152" i="7" s="1"/>
  <c r="I152" i="7"/>
  <c r="AU152" i="7" s="1"/>
  <c r="H152" i="7"/>
  <c r="G152" i="7"/>
  <c r="F152" i="7"/>
  <c r="E152" i="7"/>
  <c r="D152" i="7"/>
  <c r="C152" i="7"/>
  <c r="BO152" i="7"/>
  <c r="AJ151" i="7"/>
  <c r="T151" i="7"/>
  <c r="BI151" i="7" s="1"/>
  <c r="S151" i="7"/>
  <c r="BG151" i="7" s="1"/>
  <c r="R151" i="7"/>
  <c r="BF151" i="7" s="1"/>
  <c r="Q151" i="7"/>
  <c r="BE151" i="7" s="1"/>
  <c r="P151" i="7"/>
  <c r="BB151" i="7" s="1"/>
  <c r="O151" i="7"/>
  <c r="BA151" i="7" s="1"/>
  <c r="N151" i="7"/>
  <c r="M151" i="7"/>
  <c r="L151" i="7"/>
  <c r="AX151" i="7" s="1"/>
  <c r="K151" i="7"/>
  <c r="AW151" i="7" s="1"/>
  <c r="J151" i="7"/>
  <c r="AV151" i="7" s="1"/>
  <c r="I151" i="7"/>
  <c r="AU151" i="7" s="1"/>
  <c r="H151" i="7"/>
  <c r="G151" i="7"/>
  <c r="F151" i="7"/>
  <c r="AO161" i="7" s="1"/>
  <c r="E151" i="7"/>
  <c r="D151" i="7"/>
  <c r="C151" i="7"/>
  <c r="AJ150" i="7"/>
  <c r="T150" i="7"/>
  <c r="BI150" i="7" s="1"/>
  <c r="S150" i="7"/>
  <c r="BG150" i="7" s="1"/>
  <c r="R150" i="7"/>
  <c r="BF150" i="7" s="1"/>
  <c r="Q150" i="7"/>
  <c r="BE150" i="7" s="1"/>
  <c r="P150" i="7"/>
  <c r="BB150" i="7" s="1"/>
  <c r="O150" i="7"/>
  <c r="BA150" i="7" s="1"/>
  <c r="N150" i="7"/>
  <c r="M150" i="7"/>
  <c r="L150" i="7"/>
  <c r="AX150" i="7" s="1"/>
  <c r="K150" i="7"/>
  <c r="AW150" i="7" s="1"/>
  <c r="J150" i="7"/>
  <c r="AV150" i="7" s="1"/>
  <c r="I150" i="7"/>
  <c r="AU150" i="7" s="1"/>
  <c r="H150" i="7"/>
  <c r="G150" i="7"/>
  <c r="AS150" i="7" s="1"/>
  <c r="F150" i="7"/>
  <c r="E150" i="7"/>
  <c r="D150" i="7"/>
  <c r="C150" i="7"/>
  <c r="BD150" i="7"/>
  <c r="AJ149" i="7"/>
  <c r="T149" i="7"/>
  <c r="BI149" i="7" s="1"/>
  <c r="S149" i="7"/>
  <c r="BG149" i="7" s="1"/>
  <c r="R149" i="7"/>
  <c r="BF149" i="7" s="1"/>
  <c r="Q149" i="7"/>
  <c r="BE149" i="7" s="1"/>
  <c r="P149" i="7"/>
  <c r="BB149" i="7" s="1"/>
  <c r="O149" i="7"/>
  <c r="BA149" i="7" s="1"/>
  <c r="N149" i="7"/>
  <c r="M149" i="7"/>
  <c r="L149" i="7"/>
  <c r="AX149" i="7" s="1"/>
  <c r="K149" i="7"/>
  <c r="AW149" i="7" s="1"/>
  <c r="J149" i="7"/>
  <c r="AV149" i="7" s="1"/>
  <c r="I149" i="7"/>
  <c r="AU149" i="7" s="1"/>
  <c r="H149" i="7"/>
  <c r="G149" i="7"/>
  <c r="AS149" i="7" s="1"/>
  <c r="F149" i="7"/>
  <c r="E149" i="7"/>
  <c r="D149" i="7"/>
  <c r="C149" i="7"/>
  <c r="AR149" i="7"/>
  <c r="AJ148" i="7"/>
  <c r="T148" i="7"/>
  <c r="BI148" i="7" s="1"/>
  <c r="S148" i="7"/>
  <c r="BG148" i="7" s="1"/>
  <c r="R148" i="7"/>
  <c r="BF148" i="7" s="1"/>
  <c r="Q148" i="7"/>
  <c r="BE148" i="7" s="1"/>
  <c r="P148" i="7"/>
  <c r="BB148" i="7" s="1"/>
  <c r="O148" i="7"/>
  <c r="BA148" i="7" s="1"/>
  <c r="N148" i="7"/>
  <c r="M148" i="7"/>
  <c r="L148" i="7"/>
  <c r="AX148" i="7" s="1"/>
  <c r="K148" i="7"/>
  <c r="AW148" i="7" s="1"/>
  <c r="J148" i="7"/>
  <c r="AV148" i="7" s="1"/>
  <c r="I148" i="7"/>
  <c r="AU148" i="7" s="1"/>
  <c r="H148" i="7"/>
  <c r="G148" i="7"/>
  <c r="AS148" i="7" s="1"/>
  <c r="F148" i="7"/>
  <c r="AP158" i="7" s="1"/>
  <c r="E148" i="7"/>
  <c r="D148" i="7"/>
  <c r="C148" i="7"/>
  <c r="BD148" i="7"/>
  <c r="AJ147" i="7"/>
  <c r="T147" i="7"/>
  <c r="BI147" i="7" s="1"/>
  <c r="S147" i="7"/>
  <c r="BG147" i="7" s="1"/>
  <c r="R147" i="7"/>
  <c r="BF147" i="7" s="1"/>
  <c r="Q147" i="7"/>
  <c r="BE147" i="7" s="1"/>
  <c r="P147" i="7"/>
  <c r="BB147" i="7" s="1"/>
  <c r="O147" i="7"/>
  <c r="BA147" i="7" s="1"/>
  <c r="N147" i="7"/>
  <c r="M147" i="7"/>
  <c r="L147" i="7"/>
  <c r="AX147" i="7" s="1"/>
  <c r="K147" i="7"/>
  <c r="AW147" i="7" s="1"/>
  <c r="J147" i="7"/>
  <c r="AV147" i="7" s="1"/>
  <c r="I147" i="7"/>
  <c r="AU147" i="7" s="1"/>
  <c r="H147" i="7"/>
  <c r="G147" i="7"/>
  <c r="AS147" i="7" s="1"/>
  <c r="F147" i="7"/>
  <c r="E147" i="7"/>
  <c r="D147" i="7"/>
  <c r="C147" i="7"/>
  <c r="AP147" i="7"/>
  <c r="BD147" i="7"/>
  <c r="AJ146" i="7"/>
  <c r="T146" i="7"/>
  <c r="BI146" i="7" s="1"/>
  <c r="S146" i="7"/>
  <c r="BG146" i="7" s="1"/>
  <c r="R146" i="7"/>
  <c r="BF146" i="7" s="1"/>
  <c r="Q146" i="7"/>
  <c r="BE146" i="7" s="1"/>
  <c r="P146" i="7"/>
  <c r="BB146" i="7" s="1"/>
  <c r="O146" i="7"/>
  <c r="BA146" i="7" s="1"/>
  <c r="N146" i="7"/>
  <c r="M146" i="7"/>
  <c r="L146" i="7"/>
  <c r="AX146" i="7" s="1"/>
  <c r="K146" i="7"/>
  <c r="AW146" i="7" s="1"/>
  <c r="J146" i="7"/>
  <c r="AV146" i="7" s="1"/>
  <c r="I146" i="7"/>
  <c r="AU146" i="7" s="1"/>
  <c r="H146" i="7"/>
  <c r="G146" i="7"/>
  <c r="AS146" i="7" s="1"/>
  <c r="F146" i="7"/>
  <c r="E146" i="7"/>
  <c r="D146" i="7"/>
  <c r="C146" i="7"/>
  <c r="AJ145" i="7"/>
  <c r="T145" i="7"/>
  <c r="BI145" i="7" s="1"/>
  <c r="S145" i="7"/>
  <c r="BG145" i="7" s="1"/>
  <c r="R145" i="7"/>
  <c r="BF145" i="7" s="1"/>
  <c r="Q145" i="7"/>
  <c r="BE145" i="7" s="1"/>
  <c r="P145" i="7"/>
  <c r="BB145" i="7" s="1"/>
  <c r="O145" i="7"/>
  <c r="BA145" i="7" s="1"/>
  <c r="N145" i="7"/>
  <c r="M145" i="7"/>
  <c r="L145" i="7"/>
  <c r="AX145" i="7" s="1"/>
  <c r="K145" i="7"/>
  <c r="AW145" i="7" s="1"/>
  <c r="J145" i="7"/>
  <c r="AV145" i="7" s="1"/>
  <c r="I145" i="7"/>
  <c r="AU145" i="7" s="1"/>
  <c r="H145" i="7"/>
  <c r="G145" i="7"/>
  <c r="AS145" i="7" s="1"/>
  <c r="F145" i="7"/>
  <c r="AP155" i="7" s="1"/>
  <c r="E145" i="7"/>
  <c r="D145" i="7"/>
  <c r="C145" i="7"/>
  <c r="BD145" i="7"/>
  <c r="AJ144" i="7"/>
  <c r="T144" i="7"/>
  <c r="BI144" i="7" s="1"/>
  <c r="S144" i="7"/>
  <c r="BG144" i="7" s="1"/>
  <c r="R144" i="7"/>
  <c r="BF144" i="7" s="1"/>
  <c r="Q144" i="7"/>
  <c r="BE144" i="7" s="1"/>
  <c r="P144" i="7"/>
  <c r="BB144" i="7" s="1"/>
  <c r="O144" i="7"/>
  <c r="BA144" i="7" s="1"/>
  <c r="N144" i="7"/>
  <c r="M144" i="7"/>
  <c r="L144" i="7"/>
  <c r="AX144" i="7" s="1"/>
  <c r="K144" i="7"/>
  <c r="AW144" i="7" s="1"/>
  <c r="J144" i="7"/>
  <c r="AV144" i="7" s="1"/>
  <c r="I144" i="7"/>
  <c r="AU144" i="7" s="1"/>
  <c r="H144" i="7"/>
  <c r="G144" i="7"/>
  <c r="F144" i="7"/>
  <c r="AP154" i="7" s="1"/>
  <c r="E144" i="7"/>
  <c r="D144" i="7"/>
  <c r="C144" i="7"/>
  <c r="AJ143" i="7"/>
  <c r="T143" i="7"/>
  <c r="BI143" i="7" s="1"/>
  <c r="S143" i="7"/>
  <c r="BG143" i="7" s="1"/>
  <c r="R143" i="7"/>
  <c r="BF143" i="7" s="1"/>
  <c r="Q143" i="7"/>
  <c r="BE143" i="7" s="1"/>
  <c r="P143" i="7"/>
  <c r="BB143" i="7" s="1"/>
  <c r="O143" i="7"/>
  <c r="BA143" i="7" s="1"/>
  <c r="N143" i="7"/>
  <c r="M143" i="7"/>
  <c r="L143" i="7"/>
  <c r="AX143" i="7" s="1"/>
  <c r="K143" i="7"/>
  <c r="AW143" i="7" s="1"/>
  <c r="J143" i="7"/>
  <c r="AV143" i="7" s="1"/>
  <c r="I143" i="7"/>
  <c r="AU143" i="7" s="1"/>
  <c r="H143" i="7"/>
  <c r="G143" i="7"/>
  <c r="AS143" i="7" s="1"/>
  <c r="F143" i="7"/>
  <c r="E143" i="7"/>
  <c r="D143" i="7"/>
  <c r="C143" i="7"/>
  <c r="BO143" i="7"/>
  <c r="BD143" i="7"/>
  <c r="AJ142" i="7"/>
  <c r="T142" i="7"/>
  <c r="BI142" i="7" s="1"/>
  <c r="S142" i="7"/>
  <c r="BG142" i="7" s="1"/>
  <c r="R142" i="7"/>
  <c r="BF142" i="7" s="1"/>
  <c r="Q142" i="7"/>
  <c r="BE142" i="7" s="1"/>
  <c r="P142" i="7"/>
  <c r="BB142" i="7" s="1"/>
  <c r="O142" i="7"/>
  <c r="BA142" i="7" s="1"/>
  <c r="N142" i="7"/>
  <c r="M142" i="7"/>
  <c r="L142" i="7"/>
  <c r="AX142" i="7" s="1"/>
  <c r="K142" i="7"/>
  <c r="AW142" i="7" s="1"/>
  <c r="J142" i="7"/>
  <c r="AV142" i="7" s="1"/>
  <c r="I142" i="7"/>
  <c r="AU142" i="7" s="1"/>
  <c r="H142" i="7"/>
  <c r="G142" i="7"/>
  <c r="AS142" i="7" s="1"/>
  <c r="F142" i="7"/>
  <c r="E142" i="7"/>
  <c r="D142" i="7"/>
  <c r="C142" i="7"/>
  <c r="AJ141" i="7"/>
  <c r="T141" i="7"/>
  <c r="BI141" i="7" s="1"/>
  <c r="S141" i="7"/>
  <c r="BG141" i="7" s="1"/>
  <c r="R141" i="7"/>
  <c r="BF141" i="7" s="1"/>
  <c r="Q141" i="7"/>
  <c r="BE141" i="7" s="1"/>
  <c r="P141" i="7"/>
  <c r="BB141" i="7" s="1"/>
  <c r="O141" i="7"/>
  <c r="BA141" i="7" s="1"/>
  <c r="N141" i="7"/>
  <c r="M141" i="7"/>
  <c r="L141" i="7"/>
  <c r="AX141" i="7" s="1"/>
  <c r="K141" i="7"/>
  <c r="AW141" i="7" s="1"/>
  <c r="J141" i="7"/>
  <c r="AV141" i="7" s="1"/>
  <c r="I141" i="7"/>
  <c r="AU141" i="7" s="1"/>
  <c r="H141" i="7"/>
  <c r="G141" i="7"/>
  <c r="AS141" i="7" s="1"/>
  <c r="F141" i="7"/>
  <c r="BO151" i="7" s="1"/>
  <c r="E141" i="7"/>
  <c r="D141" i="7"/>
  <c r="C141" i="7"/>
  <c r="AJ140" i="7"/>
  <c r="T140" i="7"/>
  <c r="BI140" i="7" s="1"/>
  <c r="S140" i="7"/>
  <c r="BG140" i="7" s="1"/>
  <c r="R140" i="7"/>
  <c r="BF140" i="7" s="1"/>
  <c r="Q140" i="7"/>
  <c r="BE140" i="7" s="1"/>
  <c r="P140" i="7"/>
  <c r="BB140" i="7" s="1"/>
  <c r="O140" i="7"/>
  <c r="BA140" i="7" s="1"/>
  <c r="N140" i="7"/>
  <c r="M140" i="7"/>
  <c r="L140" i="7"/>
  <c r="AX140" i="7" s="1"/>
  <c r="K140" i="7"/>
  <c r="AW140" i="7" s="1"/>
  <c r="J140" i="7"/>
  <c r="AV140" i="7" s="1"/>
  <c r="I140" i="7"/>
  <c r="AU140" i="7" s="1"/>
  <c r="H140" i="7"/>
  <c r="G140" i="7"/>
  <c r="AS140" i="7" s="1"/>
  <c r="F140" i="7"/>
  <c r="E140" i="7"/>
  <c r="D140" i="7"/>
  <c r="C140" i="7"/>
  <c r="BD140" i="7"/>
  <c r="AJ139" i="7"/>
  <c r="T139" i="7"/>
  <c r="BI139" i="7" s="1"/>
  <c r="S139" i="7"/>
  <c r="BG139" i="7" s="1"/>
  <c r="R139" i="7"/>
  <c r="BF139" i="7" s="1"/>
  <c r="Q139" i="7"/>
  <c r="BE139" i="7" s="1"/>
  <c r="P139" i="7"/>
  <c r="BB139" i="7" s="1"/>
  <c r="O139" i="7"/>
  <c r="BA139" i="7" s="1"/>
  <c r="N139" i="7"/>
  <c r="M139" i="7"/>
  <c r="L139" i="7"/>
  <c r="AX139" i="7" s="1"/>
  <c r="K139" i="7"/>
  <c r="AW139" i="7" s="1"/>
  <c r="J139" i="7"/>
  <c r="AV139" i="7" s="1"/>
  <c r="I139" i="7"/>
  <c r="AU139" i="7" s="1"/>
  <c r="H139" i="7"/>
  <c r="G139" i="7"/>
  <c r="AS139" i="7" s="1"/>
  <c r="F139" i="7"/>
  <c r="E139" i="7"/>
  <c r="D139" i="7"/>
  <c r="C139" i="7"/>
  <c r="BD139" i="7"/>
  <c r="AJ138" i="7"/>
  <c r="T138" i="7"/>
  <c r="BI138" i="7" s="1"/>
  <c r="S138" i="7"/>
  <c r="BG138" i="7" s="1"/>
  <c r="R138" i="7"/>
  <c r="BF138" i="7" s="1"/>
  <c r="Q138" i="7"/>
  <c r="BE138" i="7" s="1"/>
  <c r="P138" i="7"/>
  <c r="BB138" i="7" s="1"/>
  <c r="O138" i="7"/>
  <c r="BA138" i="7" s="1"/>
  <c r="N138" i="7"/>
  <c r="M138" i="7"/>
  <c r="L138" i="7"/>
  <c r="AX138" i="7" s="1"/>
  <c r="K138" i="7"/>
  <c r="AW138" i="7" s="1"/>
  <c r="J138" i="7"/>
  <c r="AV138" i="7" s="1"/>
  <c r="I138" i="7"/>
  <c r="AU138" i="7" s="1"/>
  <c r="H138" i="7"/>
  <c r="G138" i="7"/>
  <c r="AS138" i="7" s="1"/>
  <c r="F138" i="7"/>
  <c r="AO148" i="7" s="1"/>
  <c r="E138" i="7"/>
  <c r="D138" i="7"/>
  <c r="C138" i="7"/>
  <c r="AR138" i="7"/>
  <c r="AJ137" i="7"/>
  <c r="T137" i="7"/>
  <c r="BI137" i="7" s="1"/>
  <c r="S137" i="7"/>
  <c r="BG137" i="7" s="1"/>
  <c r="R137" i="7"/>
  <c r="BF137" i="7" s="1"/>
  <c r="Q137" i="7"/>
  <c r="BE137" i="7" s="1"/>
  <c r="P137" i="7"/>
  <c r="BB137" i="7" s="1"/>
  <c r="O137" i="7"/>
  <c r="BA137" i="7" s="1"/>
  <c r="N137" i="7"/>
  <c r="M137" i="7"/>
  <c r="L137" i="7"/>
  <c r="AX137" i="7" s="1"/>
  <c r="K137" i="7"/>
  <c r="AW137" i="7" s="1"/>
  <c r="J137" i="7"/>
  <c r="AV137" i="7" s="1"/>
  <c r="I137" i="7"/>
  <c r="AU137" i="7" s="1"/>
  <c r="H137" i="7"/>
  <c r="G137" i="7"/>
  <c r="AS137" i="7" s="1"/>
  <c r="F137" i="7"/>
  <c r="E137" i="7"/>
  <c r="D137" i="7"/>
  <c r="C137" i="7"/>
  <c r="BD137" i="7"/>
  <c r="AJ136" i="7"/>
  <c r="T136" i="7"/>
  <c r="BI136" i="7" s="1"/>
  <c r="S136" i="7"/>
  <c r="BG136" i="7" s="1"/>
  <c r="R136" i="7"/>
  <c r="BF136" i="7" s="1"/>
  <c r="Q136" i="7"/>
  <c r="BE136" i="7" s="1"/>
  <c r="P136" i="7"/>
  <c r="BB136" i="7" s="1"/>
  <c r="O136" i="7"/>
  <c r="BA136" i="7" s="1"/>
  <c r="N136" i="7"/>
  <c r="M136" i="7"/>
  <c r="L136" i="7"/>
  <c r="AX136" i="7" s="1"/>
  <c r="K136" i="7"/>
  <c r="AW136" i="7" s="1"/>
  <c r="J136" i="7"/>
  <c r="AV136" i="7" s="1"/>
  <c r="I136" i="7"/>
  <c r="AU136" i="7" s="1"/>
  <c r="H136" i="7"/>
  <c r="G136" i="7"/>
  <c r="AS136" i="7" s="1"/>
  <c r="F136" i="7"/>
  <c r="E136" i="7"/>
  <c r="D136" i="7"/>
  <c r="C136" i="7"/>
  <c r="BO136" i="7"/>
  <c r="AJ135" i="7"/>
  <c r="T135" i="7"/>
  <c r="BI135" i="7" s="1"/>
  <c r="S135" i="7"/>
  <c r="BG135" i="7" s="1"/>
  <c r="R135" i="7"/>
  <c r="BF135" i="7" s="1"/>
  <c r="Q135" i="7"/>
  <c r="BE135" i="7" s="1"/>
  <c r="P135" i="7"/>
  <c r="BB135" i="7" s="1"/>
  <c r="O135" i="7"/>
  <c r="BA135" i="7" s="1"/>
  <c r="N135" i="7"/>
  <c r="M135" i="7"/>
  <c r="L135" i="7"/>
  <c r="AX135" i="7" s="1"/>
  <c r="K135" i="7"/>
  <c r="AW135" i="7" s="1"/>
  <c r="J135" i="7"/>
  <c r="AV135" i="7" s="1"/>
  <c r="I135" i="7"/>
  <c r="AU135" i="7" s="1"/>
  <c r="H135" i="7"/>
  <c r="G135" i="7"/>
  <c r="AS135" i="7" s="1"/>
  <c r="F135" i="7"/>
  <c r="AO145" i="7" s="1"/>
  <c r="E135" i="7"/>
  <c r="D135" i="7"/>
  <c r="C135" i="7"/>
  <c r="BD135" i="7"/>
  <c r="AJ134" i="7"/>
  <c r="T134" i="7"/>
  <c r="BI134" i="7" s="1"/>
  <c r="S134" i="7"/>
  <c r="BG134" i="7" s="1"/>
  <c r="R134" i="7"/>
  <c r="BF134" i="7" s="1"/>
  <c r="Q134" i="7"/>
  <c r="BE134" i="7" s="1"/>
  <c r="P134" i="7"/>
  <c r="BB134" i="7" s="1"/>
  <c r="O134" i="7"/>
  <c r="BA134" i="7" s="1"/>
  <c r="N134" i="7"/>
  <c r="M134" i="7"/>
  <c r="L134" i="7"/>
  <c r="AX134" i="7" s="1"/>
  <c r="K134" i="7"/>
  <c r="AW134" i="7" s="1"/>
  <c r="J134" i="7"/>
  <c r="AV134" i="7" s="1"/>
  <c r="I134" i="7"/>
  <c r="AU134" i="7" s="1"/>
  <c r="H134" i="7"/>
  <c r="G134" i="7"/>
  <c r="AS134" i="7" s="1"/>
  <c r="F134" i="7"/>
  <c r="BO144" i="7" s="1"/>
  <c r="E134" i="7"/>
  <c r="D134" i="7"/>
  <c r="C134" i="7"/>
  <c r="AP134" i="7"/>
  <c r="AR134" i="7"/>
  <c r="AJ133" i="7"/>
  <c r="T133" i="7"/>
  <c r="BI133" i="7" s="1"/>
  <c r="S133" i="7"/>
  <c r="BG133" i="7" s="1"/>
  <c r="R133" i="7"/>
  <c r="BF133" i="7" s="1"/>
  <c r="Q133" i="7"/>
  <c r="BE133" i="7" s="1"/>
  <c r="P133" i="7"/>
  <c r="BB133" i="7" s="1"/>
  <c r="O133" i="7"/>
  <c r="BA133" i="7" s="1"/>
  <c r="N133" i="7"/>
  <c r="M133" i="7"/>
  <c r="L133" i="7"/>
  <c r="AX133" i="7" s="1"/>
  <c r="K133" i="7"/>
  <c r="AW133" i="7" s="1"/>
  <c r="J133" i="7"/>
  <c r="AV133" i="7" s="1"/>
  <c r="I133" i="7"/>
  <c r="AU133" i="7" s="1"/>
  <c r="H133" i="7"/>
  <c r="G133" i="7"/>
  <c r="AS133" i="7" s="1"/>
  <c r="F133" i="7"/>
  <c r="E133" i="7"/>
  <c r="D133" i="7"/>
  <c r="C133" i="7"/>
  <c r="AJ132" i="7"/>
  <c r="T132" i="7"/>
  <c r="BI132" i="7" s="1"/>
  <c r="S132" i="7"/>
  <c r="BG132" i="7" s="1"/>
  <c r="R132" i="7"/>
  <c r="BF132" i="7" s="1"/>
  <c r="Q132" i="7"/>
  <c r="BE132" i="7" s="1"/>
  <c r="P132" i="7"/>
  <c r="BB132" i="7" s="1"/>
  <c r="O132" i="7"/>
  <c r="BA132" i="7" s="1"/>
  <c r="N132" i="7"/>
  <c r="M132" i="7"/>
  <c r="L132" i="7"/>
  <c r="AX132" i="7" s="1"/>
  <c r="K132" i="7"/>
  <c r="AW132" i="7" s="1"/>
  <c r="J132" i="7"/>
  <c r="AV132" i="7" s="1"/>
  <c r="I132" i="7"/>
  <c r="AU132" i="7" s="1"/>
  <c r="H132" i="7"/>
  <c r="G132" i="7"/>
  <c r="F132" i="7"/>
  <c r="AP142" i="7" s="1"/>
  <c r="E132" i="7"/>
  <c r="D132" i="7"/>
  <c r="C132" i="7"/>
  <c r="AJ131" i="7"/>
  <c r="T131" i="7"/>
  <c r="BI131" i="7" s="1"/>
  <c r="S131" i="7"/>
  <c r="BG131" i="7" s="1"/>
  <c r="R131" i="7"/>
  <c r="BF131" i="7" s="1"/>
  <c r="Q131" i="7"/>
  <c r="BE131" i="7" s="1"/>
  <c r="P131" i="7"/>
  <c r="BB131" i="7" s="1"/>
  <c r="O131" i="7"/>
  <c r="BA131" i="7" s="1"/>
  <c r="N131" i="7"/>
  <c r="M131" i="7"/>
  <c r="L131" i="7"/>
  <c r="AX131" i="7" s="1"/>
  <c r="K131" i="7"/>
  <c r="AW131" i="7" s="1"/>
  <c r="J131" i="7"/>
  <c r="AV131" i="7" s="1"/>
  <c r="I131" i="7"/>
  <c r="AU131" i="7" s="1"/>
  <c r="H131" i="7"/>
  <c r="G131" i="7"/>
  <c r="AS131" i="7" s="1"/>
  <c r="F131" i="7"/>
  <c r="E131" i="7"/>
  <c r="D131" i="7"/>
  <c r="C131" i="7"/>
  <c r="AP131" i="7"/>
  <c r="AJ130" i="7"/>
  <c r="T130" i="7"/>
  <c r="BI130" i="7" s="1"/>
  <c r="S130" i="7"/>
  <c r="BG130" i="7" s="1"/>
  <c r="R130" i="7"/>
  <c r="BF130" i="7" s="1"/>
  <c r="Q130" i="7"/>
  <c r="BE130" i="7" s="1"/>
  <c r="P130" i="7"/>
  <c r="BB130" i="7" s="1"/>
  <c r="O130" i="7"/>
  <c r="BA130" i="7" s="1"/>
  <c r="N130" i="7"/>
  <c r="M130" i="7"/>
  <c r="L130" i="7"/>
  <c r="AX130" i="7" s="1"/>
  <c r="K130" i="7"/>
  <c r="AW130" i="7" s="1"/>
  <c r="J130" i="7"/>
  <c r="AV130" i="7" s="1"/>
  <c r="I130" i="7"/>
  <c r="AU130" i="7" s="1"/>
  <c r="H130" i="7"/>
  <c r="G130" i="7"/>
  <c r="F130" i="7"/>
  <c r="E130" i="7"/>
  <c r="D130" i="7"/>
  <c r="C130" i="7"/>
  <c r="AR130" i="7"/>
  <c r="AJ129" i="7"/>
  <c r="T129" i="7"/>
  <c r="BI129" i="7" s="1"/>
  <c r="S129" i="7"/>
  <c r="BG129" i="7" s="1"/>
  <c r="R129" i="7"/>
  <c r="BF129" i="7" s="1"/>
  <c r="Q129" i="7"/>
  <c r="BE129" i="7" s="1"/>
  <c r="P129" i="7"/>
  <c r="BB129" i="7" s="1"/>
  <c r="O129" i="7"/>
  <c r="BA129" i="7" s="1"/>
  <c r="N129" i="7"/>
  <c r="M129" i="7"/>
  <c r="L129" i="7"/>
  <c r="AX129" i="7" s="1"/>
  <c r="K129" i="7"/>
  <c r="AW129" i="7" s="1"/>
  <c r="J129" i="7"/>
  <c r="AV129" i="7" s="1"/>
  <c r="I129" i="7"/>
  <c r="AU129" i="7" s="1"/>
  <c r="H129" i="7"/>
  <c r="G129" i="7"/>
  <c r="AS129" i="7" s="1"/>
  <c r="F129" i="7"/>
  <c r="AP139" i="7" s="1"/>
  <c r="E129" i="7"/>
  <c r="D129" i="7"/>
  <c r="C129" i="7"/>
  <c r="BD129" i="7"/>
  <c r="AJ128" i="7"/>
  <c r="T128" i="7"/>
  <c r="BI128" i="7" s="1"/>
  <c r="S128" i="7"/>
  <c r="BG128" i="7" s="1"/>
  <c r="R128" i="7"/>
  <c r="BF128" i="7" s="1"/>
  <c r="Q128" i="7"/>
  <c r="BE128" i="7" s="1"/>
  <c r="P128" i="7"/>
  <c r="BB128" i="7" s="1"/>
  <c r="O128" i="7"/>
  <c r="BA128" i="7" s="1"/>
  <c r="N128" i="7"/>
  <c r="M128" i="7"/>
  <c r="L128" i="7"/>
  <c r="AX128" i="7" s="1"/>
  <c r="K128" i="7"/>
  <c r="AW128" i="7" s="1"/>
  <c r="J128" i="7"/>
  <c r="AV128" i="7" s="1"/>
  <c r="I128" i="7"/>
  <c r="AU128" i="7" s="1"/>
  <c r="H128" i="7"/>
  <c r="G128" i="7"/>
  <c r="AS128" i="7" s="1"/>
  <c r="F128" i="7"/>
  <c r="AP138" i="7" s="1"/>
  <c r="E128" i="7"/>
  <c r="D128" i="7"/>
  <c r="C128" i="7"/>
  <c r="AR128" i="7"/>
  <c r="AJ127" i="7"/>
  <c r="T127" i="7"/>
  <c r="BI127" i="7" s="1"/>
  <c r="S127" i="7"/>
  <c r="BG127" i="7" s="1"/>
  <c r="R127" i="7"/>
  <c r="BF127" i="7" s="1"/>
  <c r="Q127" i="7"/>
  <c r="BE127" i="7" s="1"/>
  <c r="P127" i="7"/>
  <c r="BB127" i="7" s="1"/>
  <c r="O127" i="7"/>
  <c r="BA127" i="7" s="1"/>
  <c r="N127" i="7"/>
  <c r="M127" i="7"/>
  <c r="L127" i="7"/>
  <c r="AX127" i="7" s="1"/>
  <c r="K127" i="7"/>
  <c r="AW127" i="7" s="1"/>
  <c r="J127" i="7"/>
  <c r="AV127" i="7" s="1"/>
  <c r="I127" i="7"/>
  <c r="AU127" i="7" s="1"/>
  <c r="H127" i="7"/>
  <c r="G127" i="7"/>
  <c r="AS127" i="7" s="1"/>
  <c r="F127" i="7"/>
  <c r="E127" i="7"/>
  <c r="D127" i="7"/>
  <c r="C127" i="7"/>
  <c r="BO127" i="7"/>
  <c r="BD127" i="7"/>
  <c r="AJ126" i="7"/>
  <c r="T126" i="7"/>
  <c r="BI126" i="7" s="1"/>
  <c r="S126" i="7"/>
  <c r="BG126" i="7" s="1"/>
  <c r="R126" i="7"/>
  <c r="BF126" i="7" s="1"/>
  <c r="Q126" i="7"/>
  <c r="BE126" i="7" s="1"/>
  <c r="P126" i="7"/>
  <c r="BB126" i="7" s="1"/>
  <c r="O126" i="7"/>
  <c r="BA126" i="7" s="1"/>
  <c r="N126" i="7"/>
  <c r="M126" i="7"/>
  <c r="L126" i="7"/>
  <c r="AX126" i="7" s="1"/>
  <c r="K126" i="7"/>
  <c r="AW126" i="7" s="1"/>
  <c r="J126" i="7"/>
  <c r="AV126" i="7" s="1"/>
  <c r="I126" i="7"/>
  <c r="AU126" i="7" s="1"/>
  <c r="H126" i="7"/>
  <c r="G126" i="7"/>
  <c r="AS126" i="7" s="1"/>
  <c r="F126" i="7"/>
  <c r="E126" i="7"/>
  <c r="D126" i="7"/>
  <c r="C126" i="7"/>
  <c r="AR126" i="7"/>
  <c r="AJ125" i="7"/>
  <c r="T125" i="7"/>
  <c r="BI125" i="7" s="1"/>
  <c r="S125" i="7"/>
  <c r="BG125" i="7" s="1"/>
  <c r="R125" i="7"/>
  <c r="BF125" i="7" s="1"/>
  <c r="Q125" i="7"/>
  <c r="BE125" i="7" s="1"/>
  <c r="P125" i="7"/>
  <c r="BB125" i="7" s="1"/>
  <c r="O125" i="7"/>
  <c r="BA125" i="7" s="1"/>
  <c r="N125" i="7"/>
  <c r="M125" i="7"/>
  <c r="L125" i="7"/>
  <c r="AX125" i="7" s="1"/>
  <c r="K125" i="7"/>
  <c r="AW125" i="7" s="1"/>
  <c r="J125" i="7"/>
  <c r="AV125" i="7" s="1"/>
  <c r="I125" i="7"/>
  <c r="AU125" i="7" s="1"/>
  <c r="H125" i="7"/>
  <c r="G125" i="7"/>
  <c r="F125" i="7"/>
  <c r="AO135" i="7" s="1"/>
  <c r="E125" i="7"/>
  <c r="D125" i="7"/>
  <c r="C125" i="7"/>
  <c r="AJ124" i="7"/>
  <c r="T124" i="7"/>
  <c r="BI124" i="7" s="1"/>
  <c r="S124" i="7"/>
  <c r="BG124" i="7" s="1"/>
  <c r="R124" i="7"/>
  <c r="BF124" i="7" s="1"/>
  <c r="Q124" i="7"/>
  <c r="BE124" i="7" s="1"/>
  <c r="P124" i="7"/>
  <c r="BB124" i="7" s="1"/>
  <c r="O124" i="7"/>
  <c r="BA124" i="7" s="1"/>
  <c r="N124" i="7"/>
  <c r="M124" i="7"/>
  <c r="L124" i="7"/>
  <c r="AX124" i="7" s="1"/>
  <c r="K124" i="7"/>
  <c r="AW124" i="7" s="1"/>
  <c r="J124" i="7"/>
  <c r="AV124" i="7" s="1"/>
  <c r="I124" i="7"/>
  <c r="AU124" i="7" s="1"/>
  <c r="H124" i="7"/>
  <c r="G124" i="7"/>
  <c r="AS124" i="7" s="1"/>
  <c r="F124" i="7"/>
  <c r="E124" i="7"/>
  <c r="D124" i="7"/>
  <c r="C124" i="7"/>
  <c r="AO124" i="7"/>
  <c r="AJ123" i="7"/>
  <c r="T123" i="7"/>
  <c r="BI123" i="7" s="1"/>
  <c r="S123" i="7"/>
  <c r="BG123" i="7" s="1"/>
  <c r="R123" i="7"/>
  <c r="BF123" i="7" s="1"/>
  <c r="Q123" i="7"/>
  <c r="BE123" i="7" s="1"/>
  <c r="P123" i="7"/>
  <c r="BB123" i="7" s="1"/>
  <c r="O123" i="7"/>
  <c r="BA123" i="7" s="1"/>
  <c r="N123" i="7"/>
  <c r="M123" i="7"/>
  <c r="L123" i="7"/>
  <c r="AX123" i="7" s="1"/>
  <c r="K123" i="7"/>
  <c r="AW123" i="7" s="1"/>
  <c r="J123" i="7"/>
  <c r="AV123" i="7" s="1"/>
  <c r="I123" i="7"/>
  <c r="AU123" i="7" s="1"/>
  <c r="H123" i="7"/>
  <c r="G123" i="7"/>
  <c r="AS123" i="7" s="1"/>
  <c r="F123" i="7"/>
  <c r="E123" i="7"/>
  <c r="D123" i="7"/>
  <c r="C123" i="7"/>
  <c r="AJ122" i="7"/>
  <c r="T122" i="7"/>
  <c r="BI122" i="7" s="1"/>
  <c r="S122" i="7"/>
  <c r="BG122" i="7" s="1"/>
  <c r="R122" i="7"/>
  <c r="BF122" i="7" s="1"/>
  <c r="Q122" i="7"/>
  <c r="BE122" i="7" s="1"/>
  <c r="P122" i="7"/>
  <c r="BB122" i="7" s="1"/>
  <c r="O122" i="7"/>
  <c r="BA122" i="7" s="1"/>
  <c r="N122" i="7"/>
  <c r="M122" i="7"/>
  <c r="L122" i="7"/>
  <c r="AX122" i="7" s="1"/>
  <c r="K122" i="7"/>
  <c r="AW122" i="7" s="1"/>
  <c r="J122" i="7"/>
  <c r="AV122" i="7" s="1"/>
  <c r="I122" i="7"/>
  <c r="AU122" i="7" s="1"/>
  <c r="H122" i="7"/>
  <c r="G122" i="7"/>
  <c r="F122" i="7"/>
  <c r="AO132" i="7" s="1"/>
  <c r="E122" i="7"/>
  <c r="D122" i="7"/>
  <c r="C122" i="7"/>
  <c r="BD122" i="7"/>
  <c r="AJ121" i="7"/>
  <c r="T121" i="7"/>
  <c r="BI121" i="7" s="1"/>
  <c r="S121" i="7"/>
  <c r="BG121" i="7" s="1"/>
  <c r="R121" i="7"/>
  <c r="BF121" i="7" s="1"/>
  <c r="Q121" i="7"/>
  <c r="BE121" i="7" s="1"/>
  <c r="P121" i="7"/>
  <c r="BB121" i="7" s="1"/>
  <c r="O121" i="7"/>
  <c r="BA121" i="7" s="1"/>
  <c r="N121" i="7"/>
  <c r="M121" i="7"/>
  <c r="L121" i="7"/>
  <c r="AX121" i="7" s="1"/>
  <c r="K121" i="7"/>
  <c r="AW121" i="7" s="1"/>
  <c r="J121" i="7"/>
  <c r="AV121" i="7" s="1"/>
  <c r="I121" i="7"/>
  <c r="AU121" i="7" s="1"/>
  <c r="H121" i="7"/>
  <c r="G121" i="7"/>
  <c r="AS121" i="7" s="1"/>
  <c r="F121" i="7"/>
  <c r="E121" i="7"/>
  <c r="D121" i="7"/>
  <c r="C121" i="7"/>
  <c r="BD121" i="7"/>
  <c r="AJ120" i="7"/>
  <c r="T120" i="7"/>
  <c r="BI120" i="7" s="1"/>
  <c r="S120" i="7"/>
  <c r="BG120" i="7" s="1"/>
  <c r="R120" i="7"/>
  <c r="BF120" i="7" s="1"/>
  <c r="Q120" i="7"/>
  <c r="BE120" i="7" s="1"/>
  <c r="P120" i="7"/>
  <c r="BB120" i="7" s="1"/>
  <c r="O120" i="7"/>
  <c r="BA120" i="7" s="1"/>
  <c r="N120" i="7"/>
  <c r="M120" i="7"/>
  <c r="L120" i="7"/>
  <c r="AX120" i="7" s="1"/>
  <c r="K120" i="7"/>
  <c r="AW120" i="7" s="1"/>
  <c r="J120" i="7"/>
  <c r="AV120" i="7" s="1"/>
  <c r="I120" i="7"/>
  <c r="AU120" i="7" s="1"/>
  <c r="H120" i="7"/>
  <c r="G120" i="7"/>
  <c r="AS120" i="7" s="1"/>
  <c r="F120" i="7"/>
  <c r="E120" i="7"/>
  <c r="D120" i="7"/>
  <c r="C120" i="7"/>
  <c r="AR120" i="7"/>
  <c r="AJ119" i="7"/>
  <c r="T119" i="7"/>
  <c r="BI119" i="7" s="1"/>
  <c r="S119" i="7"/>
  <c r="BG119" i="7" s="1"/>
  <c r="R119" i="7"/>
  <c r="BF119" i="7" s="1"/>
  <c r="Q119" i="7"/>
  <c r="BE119" i="7" s="1"/>
  <c r="P119" i="7"/>
  <c r="BB119" i="7" s="1"/>
  <c r="O119" i="7"/>
  <c r="BA119" i="7" s="1"/>
  <c r="N119" i="7"/>
  <c r="M119" i="7"/>
  <c r="L119" i="7"/>
  <c r="AX119" i="7" s="1"/>
  <c r="K119" i="7"/>
  <c r="AW119" i="7" s="1"/>
  <c r="J119" i="7"/>
  <c r="AV119" i="7" s="1"/>
  <c r="I119" i="7"/>
  <c r="AU119" i="7" s="1"/>
  <c r="H119" i="7"/>
  <c r="G119" i="7"/>
  <c r="AS119" i="7" s="1"/>
  <c r="F119" i="7"/>
  <c r="BO129" i="7" s="1"/>
  <c r="E119" i="7"/>
  <c r="D119" i="7"/>
  <c r="C119" i="7"/>
  <c r="BD119" i="7"/>
  <c r="AJ118" i="7"/>
  <c r="T118" i="7"/>
  <c r="BI118" i="7" s="1"/>
  <c r="S118" i="7"/>
  <c r="BG118" i="7" s="1"/>
  <c r="R118" i="7"/>
  <c r="BF118" i="7" s="1"/>
  <c r="Q118" i="7"/>
  <c r="BE118" i="7" s="1"/>
  <c r="P118" i="7"/>
  <c r="BB118" i="7" s="1"/>
  <c r="O118" i="7"/>
  <c r="BA118" i="7" s="1"/>
  <c r="N118" i="7"/>
  <c r="M118" i="7"/>
  <c r="L118" i="7"/>
  <c r="AX118" i="7" s="1"/>
  <c r="K118" i="7"/>
  <c r="AW118" i="7" s="1"/>
  <c r="J118" i="7"/>
  <c r="AV118" i="7" s="1"/>
  <c r="I118" i="7"/>
  <c r="AU118" i="7" s="1"/>
  <c r="H118" i="7"/>
  <c r="G118" i="7"/>
  <c r="AS118" i="7" s="1"/>
  <c r="F118" i="7"/>
  <c r="E118" i="7"/>
  <c r="D118" i="7"/>
  <c r="C118" i="7"/>
  <c r="BO118" i="7"/>
  <c r="BD118" i="7"/>
  <c r="AJ117" i="7"/>
  <c r="T117" i="7"/>
  <c r="BI117" i="7" s="1"/>
  <c r="S117" i="7"/>
  <c r="BG117" i="7" s="1"/>
  <c r="R117" i="7"/>
  <c r="BF117" i="7" s="1"/>
  <c r="Q117" i="7"/>
  <c r="BE117" i="7" s="1"/>
  <c r="P117" i="7"/>
  <c r="BB117" i="7" s="1"/>
  <c r="O117" i="7"/>
  <c r="BA117" i="7" s="1"/>
  <c r="N117" i="7"/>
  <c r="M117" i="7"/>
  <c r="L117" i="7"/>
  <c r="AX117" i="7" s="1"/>
  <c r="K117" i="7"/>
  <c r="AW117" i="7" s="1"/>
  <c r="J117" i="7"/>
  <c r="AV117" i="7" s="1"/>
  <c r="I117" i="7"/>
  <c r="AU117" i="7" s="1"/>
  <c r="H117" i="7"/>
  <c r="G117" i="7"/>
  <c r="AS117" i="7" s="1"/>
  <c r="F117" i="7"/>
  <c r="E117" i="7"/>
  <c r="D117" i="7"/>
  <c r="C117" i="7"/>
  <c r="AP117" i="7"/>
  <c r="AR117" i="7"/>
  <c r="AJ116" i="7"/>
  <c r="T116" i="7"/>
  <c r="BI116" i="7" s="1"/>
  <c r="S116" i="7"/>
  <c r="BG116" i="7" s="1"/>
  <c r="R116" i="7"/>
  <c r="BF116" i="7" s="1"/>
  <c r="Q116" i="7"/>
  <c r="BE116" i="7" s="1"/>
  <c r="P116" i="7"/>
  <c r="BB116" i="7" s="1"/>
  <c r="O116" i="7"/>
  <c r="BA116" i="7" s="1"/>
  <c r="N116" i="7"/>
  <c r="M116" i="7"/>
  <c r="L116" i="7"/>
  <c r="AX116" i="7" s="1"/>
  <c r="K116" i="7"/>
  <c r="AW116" i="7" s="1"/>
  <c r="J116" i="7"/>
  <c r="AV116" i="7" s="1"/>
  <c r="I116" i="7"/>
  <c r="AU116" i="7" s="1"/>
  <c r="H116" i="7"/>
  <c r="G116" i="7"/>
  <c r="AS116" i="7" s="1"/>
  <c r="F116" i="7"/>
  <c r="E116" i="7"/>
  <c r="D116" i="7"/>
  <c r="C116" i="7"/>
  <c r="BD116" i="7"/>
  <c r="AJ115" i="7"/>
  <c r="T115" i="7"/>
  <c r="BI115" i="7" s="1"/>
  <c r="S115" i="7"/>
  <c r="BG115" i="7" s="1"/>
  <c r="R115" i="7"/>
  <c r="BF115" i="7" s="1"/>
  <c r="Q115" i="7"/>
  <c r="BE115" i="7" s="1"/>
  <c r="P115" i="7"/>
  <c r="BB115" i="7" s="1"/>
  <c r="O115" i="7"/>
  <c r="BA115" i="7" s="1"/>
  <c r="N115" i="7"/>
  <c r="M115" i="7"/>
  <c r="L115" i="7"/>
  <c r="AX115" i="7" s="1"/>
  <c r="K115" i="7"/>
  <c r="AW115" i="7" s="1"/>
  <c r="J115" i="7"/>
  <c r="AV115" i="7" s="1"/>
  <c r="I115" i="7"/>
  <c r="AU115" i="7" s="1"/>
  <c r="H115" i="7"/>
  <c r="G115" i="7"/>
  <c r="F115" i="7"/>
  <c r="BO125" i="7" s="1"/>
  <c r="E115" i="7"/>
  <c r="D115" i="7"/>
  <c r="C115" i="7"/>
  <c r="AJ114" i="7"/>
  <c r="T114" i="7"/>
  <c r="BI114" i="7" s="1"/>
  <c r="S114" i="7"/>
  <c r="BG114" i="7" s="1"/>
  <c r="R114" i="7"/>
  <c r="BF114" i="7" s="1"/>
  <c r="Q114" i="7"/>
  <c r="BE114" i="7" s="1"/>
  <c r="P114" i="7"/>
  <c r="BB114" i="7" s="1"/>
  <c r="O114" i="7"/>
  <c r="BA114" i="7" s="1"/>
  <c r="N114" i="7"/>
  <c r="M114" i="7"/>
  <c r="L114" i="7"/>
  <c r="AX114" i="7" s="1"/>
  <c r="K114" i="7"/>
  <c r="AW114" i="7" s="1"/>
  <c r="J114" i="7"/>
  <c r="AV114" i="7" s="1"/>
  <c r="I114" i="7"/>
  <c r="AU114" i="7" s="1"/>
  <c r="H114" i="7"/>
  <c r="G114" i="7"/>
  <c r="F114" i="7"/>
  <c r="E114" i="7"/>
  <c r="D114" i="7"/>
  <c r="C114" i="7"/>
  <c r="AP114" i="7"/>
  <c r="BD114" i="7"/>
  <c r="AJ113" i="7"/>
  <c r="T113" i="7"/>
  <c r="BI113" i="7" s="1"/>
  <c r="S113" i="7"/>
  <c r="BG113" i="7" s="1"/>
  <c r="R113" i="7"/>
  <c r="BF113" i="7" s="1"/>
  <c r="Q113" i="7"/>
  <c r="BE113" i="7" s="1"/>
  <c r="P113" i="7"/>
  <c r="BB113" i="7" s="1"/>
  <c r="O113" i="7"/>
  <c r="BA113" i="7" s="1"/>
  <c r="N113" i="7"/>
  <c r="M113" i="7"/>
  <c r="L113" i="7"/>
  <c r="AX113" i="7" s="1"/>
  <c r="K113" i="7"/>
  <c r="AW113" i="7" s="1"/>
  <c r="J113" i="7"/>
  <c r="AV113" i="7" s="1"/>
  <c r="I113" i="7"/>
  <c r="AU113" i="7" s="1"/>
  <c r="H113" i="7"/>
  <c r="G113" i="7"/>
  <c r="AS113" i="7" s="1"/>
  <c r="F113" i="7"/>
  <c r="AO123" i="7" s="1"/>
  <c r="E113" i="7"/>
  <c r="D113" i="7"/>
  <c r="C113" i="7"/>
  <c r="AJ112" i="7"/>
  <c r="T112" i="7"/>
  <c r="BI112" i="7" s="1"/>
  <c r="S112" i="7"/>
  <c r="BG112" i="7" s="1"/>
  <c r="R112" i="7"/>
  <c r="BF112" i="7" s="1"/>
  <c r="Q112" i="7"/>
  <c r="BE112" i="7" s="1"/>
  <c r="P112" i="7"/>
  <c r="BB112" i="7" s="1"/>
  <c r="O112" i="7"/>
  <c r="BA112" i="7" s="1"/>
  <c r="N112" i="7"/>
  <c r="M112" i="7"/>
  <c r="L112" i="7"/>
  <c r="AX112" i="7" s="1"/>
  <c r="K112" i="7"/>
  <c r="AW112" i="7" s="1"/>
  <c r="J112" i="7"/>
  <c r="AV112" i="7" s="1"/>
  <c r="I112" i="7"/>
  <c r="AU112" i="7" s="1"/>
  <c r="H112" i="7"/>
  <c r="G112" i="7"/>
  <c r="AS112" i="7" s="1"/>
  <c r="F112" i="7"/>
  <c r="BO122" i="7" s="1"/>
  <c r="E112" i="7"/>
  <c r="D112" i="7"/>
  <c r="C112" i="7"/>
  <c r="AR112" i="7"/>
  <c r="AJ111" i="7"/>
  <c r="T111" i="7"/>
  <c r="BI111" i="7" s="1"/>
  <c r="S111" i="7"/>
  <c r="BG111" i="7" s="1"/>
  <c r="R111" i="7"/>
  <c r="BF111" i="7" s="1"/>
  <c r="Q111" i="7"/>
  <c r="BE111" i="7" s="1"/>
  <c r="P111" i="7"/>
  <c r="BB111" i="7" s="1"/>
  <c r="O111" i="7"/>
  <c r="BA111" i="7" s="1"/>
  <c r="N111" i="7"/>
  <c r="M111" i="7"/>
  <c r="L111" i="7"/>
  <c r="AX111" i="7" s="1"/>
  <c r="K111" i="7"/>
  <c r="AW111" i="7" s="1"/>
  <c r="J111" i="7"/>
  <c r="AV111" i="7" s="1"/>
  <c r="I111" i="7"/>
  <c r="AU111" i="7" s="1"/>
  <c r="H111" i="7"/>
  <c r="G111" i="7"/>
  <c r="AS111" i="7" s="1"/>
  <c r="F111" i="7"/>
  <c r="E111" i="7"/>
  <c r="D111" i="7"/>
  <c r="C111" i="7"/>
  <c r="AO111" i="7"/>
  <c r="BD111" i="7"/>
  <c r="AJ110" i="7"/>
  <c r="T110" i="7"/>
  <c r="BI110" i="7" s="1"/>
  <c r="S110" i="7"/>
  <c r="BG110" i="7" s="1"/>
  <c r="R110" i="7"/>
  <c r="BF110" i="7" s="1"/>
  <c r="Q110" i="7"/>
  <c r="BE110" i="7" s="1"/>
  <c r="P110" i="7"/>
  <c r="BB110" i="7" s="1"/>
  <c r="O110" i="7"/>
  <c r="BA110" i="7" s="1"/>
  <c r="N110" i="7"/>
  <c r="M110" i="7"/>
  <c r="L110" i="7"/>
  <c r="AX110" i="7" s="1"/>
  <c r="K110" i="7"/>
  <c r="AW110" i="7" s="1"/>
  <c r="J110" i="7"/>
  <c r="AV110" i="7" s="1"/>
  <c r="I110" i="7"/>
  <c r="AU110" i="7" s="1"/>
  <c r="H110" i="7"/>
  <c r="G110" i="7"/>
  <c r="AS110" i="7" s="1"/>
  <c r="F110" i="7"/>
  <c r="E110" i="7"/>
  <c r="D110" i="7"/>
  <c r="C110" i="7"/>
  <c r="AJ109" i="7"/>
  <c r="T109" i="7"/>
  <c r="BI109" i="7" s="1"/>
  <c r="S109" i="7"/>
  <c r="BG109" i="7" s="1"/>
  <c r="R109" i="7"/>
  <c r="BF109" i="7" s="1"/>
  <c r="Q109" i="7"/>
  <c r="BE109" i="7" s="1"/>
  <c r="P109" i="7"/>
  <c r="BB109" i="7" s="1"/>
  <c r="O109" i="7"/>
  <c r="BA109" i="7" s="1"/>
  <c r="N109" i="7"/>
  <c r="M109" i="7"/>
  <c r="L109" i="7"/>
  <c r="AX109" i="7" s="1"/>
  <c r="K109" i="7"/>
  <c r="AW109" i="7" s="1"/>
  <c r="J109" i="7"/>
  <c r="AV109" i="7" s="1"/>
  <c r="I109" i="7"/>
  <c r="AU109" i="7" s="1"/>
  <c r="H109" i="7"/>
  <c r="G109" i="7"/>
  <c r="AS109" i="7" s="1"/>
  <c r="F109" i="7"/>
  <c r="AP119" i="7" s="1"/>
  <c r="E109" i="7"/>
  <c r="D109" i="7"/>
  <c r="C109" i="7"/>
  <c r="BD109" i="7"/>
  <c r="AJ108" i="7"/>
  <c r="T108" i="7"/>
  <c r="BI108" i="7" s="1"/>
  <c r="S108" i="7"/>
  <c r="BG108" i="7" s="1"/>
  <c r="R108" i="7"/>
  <c r="BF108" i="7" s="1"/>
  <c r="Q108" i="7"/>
  <c r="BE108" i="7" s="1"/>
  <c r="P108" i="7"/>
  <c r="BB108" i="7" s="1"/>
  <c r="O108" i="7"/>
  <c r="BA108" i="7" s="1"/>
  <c r="N108" i="7"/>
  <c r="M108" i="7"/>
  <c r="L108" i="7"/>
  <c r="AX108" i="7" s="1"/>
  <c r="K108" i="7"/>
  <c r="AW108" i="7" s="1"/>
  <c r="J108" i="7"/>
  <c r="AV108" i="7" s="1"/>
  <c r="I108" i="7"/>
  <c r="AU108" i="7" s="1"/>
  <c r="H108" i="7"/>
  <c r="G108" i="7"/>
  <c r="AS108" i="7" s="1"/>
  <c r="F108" i="7"/>
  <c r="E108" i="7"/>
  <c r="D108" i="7"/>
  <c r="C108" i="7"/>
  <c r="AP108" i="7"/>
  <c r="BD108" i="7"/>
  <c r="AJ107" i="7"/>
  <c r="T107" i="7"/>
  <c r="BI107" i="7" s="1"/>
  <c r="S107" i="7"/>
  <c r="BG107" i="7" s="1"/>
  <c r="R107" i="7"/>
  <c r="BF107" i="7" s="1"/>
  <c r="Q107" i="7"/>
  <c r="BE107" i="7" s="1"/>
  <c r="P107" i="7"/>
  <c r="BB107" i="7" s="1"/>
  <c r="O107" i="7"/>
  <c r="BA107" i="7" s="1"/>
  <c r="N107" i="7"/>
  <c r="M107" i="7"/>
  <c r="L107" i="7"/>
  <c r="AX107" i="7" s="1"/>
  <c r="K107" i="7"/>
  <c r="AW107" i="7" s="1"/>
  <c r="J107" i="7"/>
  <c r="AV107" i="7" s="1"/>
  <c r="I107" i="7"/>
  <c r="AU107" i="7" s="1"/>
  <c r="H107" i="7"/>
  <c r="G107" i="7"/>
  <c r="F107" i="7"/>
  <c r="E107" i="7"/>
  <c r="D107" i="7"/>
  <c r="C107" i="7"/>
  <c r="AJ106" i="7"/>
  <c r="T106" i="7"/>
  <c r="BI106" i="7" s="1"/>
  <c r="S106" i="7"/>
  <c r="BG106" i="7" s="1"/>
  <c r="R106" i="7"/>
  <c r="BF106" i="7" s="1"/>
  <c r="Q106" i="7"/>
  <c r="BE106" i="7" s="1"/>
  <c r="P106" i="7"/>
  <c r="BB106" i="7" s="1"/>
  <c r="O106" i="7"/>
  <c r="BA106" i="7" s="1"/>
  <c r="N106" i="7"/>
  <c r="M106" i="7"/>
  <c r="L106" i="7"/>
  <c r="AX106" i="7" s="1"/>
  <c r="K106" i="7"/>
  <c r="AW106" i="7" s="1"/>
  <c r="J106" i="7"/>
  <c r="AV106" i="7" s="1"/>
  <c r="I106" i="7"/>
  <c r="AU106" i="7" s="1"/>
  <c r="H106" i="7"/>
  <c r="G106" i="7"/>
  <c r="F106" i="7"/>
  <c r="AP116" i="7" s="1"/>
  <c r="E106" i="7"/>
  <c r="D106" i="7"/>
  <c r="C106" i="7"/>
  <c r="BD106" i="7"/>
  <c r="AJ105" i="7"/>
  <c r="T105" i="7"/>
  <c r="BI105" i="7" s="1"/>
  <c r="S105" i="7"/>
  <c r="BG105" i="7" s="1"/>
  <c r="R105" i="7"/>
  <c r="BF105" i="7" s="1"/>
  <c r="Q105" i="7"/>
  <c r="BE105" i="7" s="1"/>
  <c r="P105" i="7"/>
  <c r="BB105" i="7" s="1"/>
  <c r="O105" i="7"/>
  <c r="BA105" i="7" s="1"/>
  <c r="N105" i="7"/>
  <c r="M105" i="7"/>
  <c r="L105" i="7"/>
  <c r="AX105" i="7" s="1"/>
  <c r="K105" i="7"/>
  <c r="AW105" i="7" s="1"/>
  <c r="J105" i="7"/>
  <c r="AV105" i="7" s="1"/>
  <c r="I105" i="7"/>
  <c r="AU105" i="7" s="1"/>
  <c r="H105" i="7"/>
  <c r="G105" i="7"/>
  <c r="AS105" i="7" s="1"/>
  <c r="F105" i="7"/>
  <c r="E105" i="7"/>
  <c r="D105" i="7"/>
  <c r="C105" i="7"/>
  <c r="AP105" i="7"/>
  <c r="AR105" i="7"/>
  <c r="AJ104" i="7"/>
  <c r="T104" i="7"/>
  <c r="BI104" i="7" s="1"/>
  <c r="S104" i="7"/>
  <c r="BG104" i="7" s="1"/>
  <c r="R104" i="7"/>
  <c r="BF104" i="7" s="1"/>
  <c r="Q104" i="7"/>
  <c r="BE104" i="7" s="1"/>
  <c r="P104" i="7"/>
  <c r="BB104" i="7" s="1"/>
  <c r="O104" i="7"/>
  <c r="BA104" i="7" s="1"/>
  <c r="N104" i="7"/>
  <c r="M104" i="7"/>
  <c r="L104" i="7"/>
  <c r="AX104" i="7" s="1"/>
  <c r="K104" i="7"/>
  <c r="AW104" i="7" s="1"/>
  <c r="J104" i="7"/>
  <c r="AV104" i="7" s="1"/>
  <c r="I104" i="7"/>
  <c r="AU104" i="7" s="1"/>
  <c r="H104" i="7"/>
  <c r="G104" i="7"/>
  <c r="AS104" i="7" s="1"/>
  <c r="F104" i="7"/>
  <c r="E104" i="7"/>
  <c r="D104" i="7"/>
  <c r="C104" i="7"/>
  <c r="AR104" i="7"/>
  <c r="AJ103" i="7"/>
  <c r="T103" i="7"/>
  <c r="BI103" i="7" s="1"/>
  <c r="S103" i="7"/>
  <c r="BG103" i="7" s="1"/>
  <c r="R103" i="7"/>
  <c r="BF103" i="7" s="1"/>
  <c r="Q103" i="7"/>
  <c r="BE103" i="7" s="1"/>
  <c r="P103" i="7"/>
  <c r="BB103" i="7" s="1"/>
  <c r="O103" i="7"/>
  <c r="BA103" i="7" s="1"/>
  <c r="N103" i="7"/>
  <c r="M103" i="7"/>
  <c r="L103" i="7"/>
  <c r="AX103" i="7" s="1"/>
  <c r="K103" i="7"/>
  <c r="AW103" i="7" s="1"/>
  <c r="J103" i="7"/>
  <c r="AV103" i="7" s="1"/>
  <c r="I103" i="7"/>
  <c r="AU103" i="7" s="1"/>
  <c r="H103" i="7"/>
  <c r="G103" i="7"/>
  <c r="AS103" i="7" s="1"/>
  <c r="F103" i="7"/>
  <c r="AP113" i="7" s="1"/>
  <c r="E103" i="7"/>
  <c r="D103" i="7"/>
  <c r="C103" i="7"/>
  <c r="BD103" i="7"/>
  <c r="AJ102" i="7"/>
  <c r="T102" i="7"/>
  <c r="BI102" i="7" s="1"/>
  <c r="S102" i="7"/>
  <c r="BG102" i="7" s="1"/>
  <c r="R102" i="7"/>
  <c r="BF102" i="7" s="1"/>
  <c r="Q102" i="7"/>
  <c r="BE102" i="7" s="1"/>
  <c r="P102" i="7"/>
  <c r="BB102" i="7" s="1"/>
  <c r="O102" i="7"/>
  <c r="BA102" i="7" s="1"/>
  <c r="N102" i="7"/>
  <c r="M102" i="7"/>
  <c r="L102" i="7"/>
  <c r="AX102" i="7" s="1"/>
  <c r="K102" i="7"/>
  <c r="AW102" i="7" s="1"/>
  <c r="J102" i="7"/>
  <c r="AV102" i="7" s="1"/>
  <c r="I102" i="7"/>
  <c r="AU102" i="7" s="1"/>
  <c r="H102" i="7"/>
  <c r="G102" i="7"/>
  <c r="AS102" i="7" s="1"/>
  <c r="F102" i="7"/>
  <c r="E102" i="7"/>
  <c r="D102" i="7"/>
  <c r="C102" i="7"/>
  <c r="BD102" i="7"/>
  <c r="AJ101" i="7"/>
  <c r="T101" i="7"/>
  <c r="BI101" i="7" s="1"/>
  <c r="S101" i="7"/>
  <c r="BG101" i="7" s="1"/>
  <c r="R101" i="7"/>
  <c r="BF101" i="7" s="1"/>
  <c r="Q101" i="7"/>
  <c r="BE101" i="7" s="1"/>
  <c r="P101" i="7"/>
  <c r="BB101" i="7" s="1"/>
  <c r="O101" i="7"/>
  <c r="BA101" i="7" s="1"/>
  <c r="N101" i="7"/>
  <c r="M101" i="7"/>
  <c r="L101" i="7"/>
  <c r="AX101" i="7" s="1"/>
  <c r="K101" i="7"/>
  <c r="AW101" i="7" s="1"/>
  <c r="J101" i="7"/>
  <c r="AV101" i="7" s="1"/>
  <c r="I101" i="7"/>
  <c r="AU101" i="7" s="1"/>
  <c r="H101" i="7"/>
  <c r="G101" i="7"/>
  <c r="AS101" i="7" s="1"/>
  <c r="F101" i="7"/>
  <c r="E101" i="7"/>
  <c r="D101" i="7"/>
  <c r="C101" i="7"/>
  <c r="AO101" i="7"/>
  <c r="BD101" i="7"/>
  <c r="AJ100" i="7"/>
  <c r="T100" i="7"/>
  <c r="BI100" i="7" s="1"/>
  <c r="S100" i="7"/>
  <c r="BG100" i="7" s="1"/>
  <c r="R100" i="7"/>
  <c r="BF100" i="7" s="1"/>
  <c r="Q100" i="7"/>
  <c r="BE100" i="7" s="1"/>
  <c r="P100" i="7"/>
  <c r="BB100" i="7" s="1"/>
  <c r="O100" i="7"/>
  <c r="BA100" i="7" s="1"/>
  <c r="N100" i="7"/>
  <c r="M100" i="7"/>
  <c r="L100" i="7"/>
  <c r="AX100" i="7" s="1"/>
  <c r="K100" i="7"/>
  <c r="AW100" i="7" s="1"/>
  <c r="J100" i="7"/>
  <c r="AV100" i="7" s="1"/>
  <c r="I100" i="7"/>
  <c r="AU100" i="7" s="1"/>
  <c r="H100" i="7"/>
  <c r="G100" i="7"/>
  <c r="AS100" i="7" s="1"/>
  <c r="F100" i="7"/>
  <c r="E100" i="7"/>
  <c r="D100" i="7"/>
  <c r="C100" i="7"/>
  <c r="BD100" i="7"/>
  <c r="AJ99" i="7"/>
  <c r="T99" i="7"/>
  <c r="BI99" i="7" s="1"/>
  <c r="S99" i="7"/>
  <c r="BG99" i="7" s="1"/>
  <c r="R99" i="7"/>
  <c r="BF99" i="7" s="1"/>
  <c r="Q99" i="7"/>
  <c r="BE99" i="7" s="1"/>
  <c r="P99" i="7"/>
  <c r="BB99" i="7" s="1"/>
  <c r="O99" i="7"/>
  <c r="BA99" i="7" s="1"/>
  <c r="N99" i="7"/>
  <c r="M99" i="7"/>
  <c r="L99" i="7"/>
  <c r="AX99" i="7" s="1"/>
  <c r="K99" i="7"/>
  <c r="AW99" i="7" s="1"/>
  <c r="J99" i="7"/>
  <c r="AV99" i="7" s="1"/>
  <c r="I99" i="7"/>
  <c r="AU99" i="7" s="1"/>
  <c r="H99" i="7"/>
  <c r="G99" i="7"/>
  <c r="F99" i="7"/>
  <c r="E99" i="7"/>
  <c r="D99" i="7"/>
  <c r="C99" i="7"/>
  <c r="AJ98" i="7"/>
  <c r="T98" i="7"/>
  <c r="BI98" i="7" s="1"/>
  <c r="S98" i="7"/>
  <c r="BG98" i="7" s="1"/>
  <c r="R98" i="7"/>
  <c r="BF98" i="7" s="1"/>
  <c r="Q98" i="7"/>
  <c r="BE98" i="7" s="1"/>
  <c r="P98" i="7"/>
  <c r="BB98" i="7" s="1"/>
  <c r="O98" i="7"/>
  <c r="BA98" i="7" s="1"/>
  <c r="N98" i="7"/>
  <c r="M98" i="7"/>
  <c r="L98" i="7"/>
  <c r="AX98" i="7" s="1"/>
  <c r="K98" i="7"/>
  <c r="AW98" i="7" s="1"/>
  <c r="J98" i="7"/>
  <c r="AV98" i="7" s="1"/>
  <c r="I98" i="7"/>
  <c r="AU98" i="7" s="1"/>
  <c r="H98" i="7"/>
  <c r="G98" i="7"/>
  <c r="F98" i="7"/>
  <c r="E98" i="7"/>
  <c r="D98" i="7"/>
  <c r="C98" i="7"/>
  <c r="BD98" i="7"/>
  <c r="AJ97" i="7"/>
  <c r="T97" i="7"/>
  <c r="BI97" i="7" s="1"/>
  <c r="S97" i="7"/>
  <c r="BG97" i="7" s="1"/>
  <c r="R97" i="7"/>
  <c r="BF97" i="7" s="1"/>
  <c r="Q97" i="7"/>
  <c r="BE97" i="7" s="1"/>
  <c r="P97" i="7"/>
  <c r="BB97" i="7" s="1"/>
  <c r="O97" i="7"/>
  <c r="BA97" i="7" s="1"/>
  <c r="N97" i="7"/>
  <c r="M97" i="7"/>
  <c r="L97" i="7"/>
  <c r="AX97" i="7" s="1"/>
  <c r="K97" i="7"/>
  <c r="AW97" i="7" s="1"/>
  <c r="J97" i="7"/>
  <c r="AV97" i="7" s="1"/>
  <c r="I97" i="7"/>
  <c r="AU97" i="7" s="1"/>
  <c r="H97" i="7"/>
  <c r="G97" i="7"/>
  <c r="AS97" i="7" s="1"/>
  <c r="F97" i="7"/>
  <c r="E97" i="7"/>
  <c r="D97" i="7"/>
  <c r="C97" i="7"/>
  <c r="AP97" i="7"/>
  <c r="BD97" i="7"/>
  <c r="AJ96" i="7"/>
  <c r="T96" i="7"/>
  <c r="BI96" i="7" s="1"/>
  <c r="S96" i="7"/>
  <c r="BG96" i="7" s="1"/>
  <c r="R96" i="7"/>
  <c r="BF96" i="7" s="1"/>
  <c r="Q96" i="7"/>
  <c r="BE96" i="7" s="1"/>
  <c r="P96" i="7"/>
  <c r="BB96" i="7" s="1"/>
  <c r="O96" i="7"/>
  <c r="BA96" i="7" s="1"/>
  <c r="N96" i="7"/>
  <c r="M96" i="7"/>
  <c r="L96" i="7"/>
  <c r="AX96" i="7" s="1"/>
  <c r="K96" i="7"/>
  <c r="AW96" i="7" s="1"/>
  <c r="J96" i="7"/>
  <c r="AV96" i="7" s="1"/>
  <c r="I96" i="7"/>
  <c r="AU96" i="7" s="1"/>
  <c r="H96" i="7"/>
  <c r="G96" i="7"/>
  <c r="AS96" i="7" s="1"/>
  <c r="F96" i="7"/>
  <c r="E96" i="7"/>
  <c r="D96" i="7"/>
  <c r="C96" i="7"/>
  <c r="AR96" i="7"/>
  <c r="AJ95" i="7"/>
  <c r="T95" i="7"/>
  <c r="BI95" i="7" s="1"/>
  <c r="S95" i="7"/>
  <c r="BG95" i="7" s="1"/>
  <c r="R95" i="7"/>
  <c r="BF95" i="7" s="1"/>
  <c r="Q95" i="7"/>
  <c r="BE95" i="7" s="1"/>
  <c r="P95" i="7"/>
  <c r="BB95" i="7" s="1"/>
  <c r="O95" i="7"/>
  <c r="BA95" i="7" s="1"/>
  <c r="N95" i="7"/>
  <c r="M95" i="7"/>
  <c r="L95" i="7"/>
  <c r="AX95" i="7" s="1"/>
  <c r="K95" i="7"/>
  <c r="AW95" i="7" s="1"/>
  <c r="J95" i="7"/>
  <c r="AV95" i="7" s="1"/>
  <c r="I95" i="7"/>
  <c r="AU95" i="7" s="1"/>
  <c r="H95" i="7"/>
  <c r="G95" i="7"/>
  <c r="AS95" i="7" s="1"/>
  <c r="F95" i="7"/>
  <c r="E95" i="7"/>
  <c r="D95" i="7"/>
  <c r="C95" i="7"/>
  <c r="BD95" i="7"/>
  <c r="AJ94" i="7"/>
  <c r="T94" i="7"/>
  <c r="BI94" i="7" s="1"/>
  <c r="S94" i="7"/>
  <c r="BG94" i="7" s="1"/>
  <c r="R94" i="7"/>
  <c r="BF94" i="7" s="1"/>
  <c r="Q94" i="7"/>
  <c r="BE94" i="7" s="1"/>
  <c r="P94" i="7"/>
  <c r="BB94" i="7" s="1"/>
  <c r="O94" i="7"/>
  <c r="BA94" i="7" s="1"/>
  <c r="N94" i="7"/>
  <c r="M94" i="7"/>
  <c r="L94" i="7"/>
  <c r="AX94" i="7" s="1"/>
  <c r="K94" i="7"/>
  <c r="AW94" i="7" s="1"/>
  <c r="J94" i="7"/>
  <c r="AV94" i="7" s="1"/>
  <c r="I94" i="7"/>
  <c r="AU94" i="7" s="1"/>
  <c r="H94" i="7"/>
  <c r="G94" i="7"/>
  <c r="AS94" i="7" s="1"/>
  <c r="F94" i="7"/>
  <c r="E94" i="7"/>
  <c r="D94" i="7"/>
  <c r="C94" i="7"/>
  <c r="BD94" i="7"/>
  <c r="AJ93" i="7"/>
  <c r="T93" i="7"/>
  <c r="BI93" i="7" s="1"/>
  <c r="S93" i="7"/>
  <c r="BG93" i="7" s="1"/>
  <c r="R93" i="7"/>
  <c r="BF93" i="7" s="1"/>
  <c r="Q93" i="7"/>
  <c r="BE93" i="7" s="1"/>
  <c r="P93" i="7"/>
  <c r="BB93" i="7" s="1"/>
  <c r="O93" i="7"/>
  <c r="BA93" i="7" s="1"/>
  <c r="N93" i="7"/>
  <c r="M93" i="7"/>
  <c r="L93" i="7"/>
  <c r="AX93" i="7" s="1"/>
  <c r="K93" i="7"/>
  <c r="AW93" i="7" s="1"/>
  <c r="J93" i="7"/>
  <c r="AV93" i="7" s="1"/>
  <c r="I93" i="7"/>
  <c r="AU93" i="7" s="1"/>
  <c r="H93" i="7"/>
  <c r="G93" i="7"/>
  <c r="AS93" i="7" s="1"/>
  <c r="F93" i="7"/>
  <c r="AO103" i="7" s="1"/>
  <c r="E93" i="7"/>
  <c r="D93" i="7"/>
  <c r="C93" i="7"/>
  <c r="AO93" i="7"/>
  <c r="BD93" i="7"/>
  <c r="AJ92" i="7"/>
  <c r="T92" i="7"/>
  <c r="BI92" i="7" s="1"/>
  <c r="S92" i="7"/>
  <c r="BG92" i="7" s="1"/>
  <c r="R92" i="7"/>
  <c r="BF92" i="7" s="1"/>
  <c r="Q92" i="7"/>
  <c r="BE92" i="7" s="1"/>
  <c r="P92" i="7"/>
  <c r="BB92" i="7" s="1"/>
  <c r="O92" i="7"/>
  <c r="BA92" i="7" s="1"/>
  <c r="N92" i="7"/>
  <c r="M92" i="7"/>
  <c r="L92" i="7"/>
  <c r="AX92" i="7" s="1"/>
  <c r="K92" i="7"/>
  <c r="AW92" i="7" s="1"/>
  <c r="J92" i="7"/>
  <c r="AV92" i="7" s="1"/>
  <c r="I92" i="7"/>
  <c r="AU92" i="7" s="1"/>
  <c r="H92" i="7"/>
  <c r="G92" i="7"/>
  <c r="AS92" i="7" s="1"/>
  <c r="F92" i="7"/>
  <c r="E92" i="7"/>
  <c r="D92" i="7"/>
  <c r="C92" i="7"/>
  <c r="BD92" i="7"/>
  <c r="AJ91" i="7"/>
  <c r="T91" i="7"/>
  <c r="BI91" i="7" s="1"/>
  <c r="S91" i="7"/>
  <c r="BG91" i="7" s="1"/>
  <c r="R91" i="7"/>
  <c r="BF91" i="7" s="1"/>
  <c r="Q91" i="7"/>
  <c r="BE91" i="7" s="1"/>
  <c r="P91" i="7"/>
  <c r="BB91" i="7" s="1"/>
  <c r="O91" i="7"/>
  <c r="BA91" i="7" s="1"/>
  <c r="N91" i="7"/>
  <c r="M91" i="7"/>
  <c r="L91" i="7"/>
  <c r="AX91" i="7" s="1"/>
  <c r="K91" i="7"/>
  <c r="AW91" i="7" s="1"/>
  <c r="J91" i="7"/>
  <c r="AV91" i="7" s="1"/>
  <c r="I91" i="7"/>
  <c r="AU91" i="7" s="1"/>
  <c r="H91" i="7"/>
  <c r="G91" i="7"/>
  <c r="F91" i="7"/>
  <c r="E91" i="7"/>
  <c r="D91" i="7"/>
  <c r="C91" i="7"/>
  <c r="AJ90" i="7"/>
  <c r="T90" i="7"/>
  <c r="BI90" i="7" s="1"/>
  <c r="S90" i="7"/>
  <c r="BG90" i="7" s="1"/>
  <c r="R90" i="7"/>
  <c r="BF90" i="7" s="1"/>
  <c r="Q90" i="7"/>
  <c r="BE90" i="7" s="1"/>
  <c r="P90" i="7"/>
  <c r="BB90" i="7" s="1"/>
  <c r="O90" i="7"/>
  <c r="BA90" i="7" s="1"/>
  <c r="N90" i="7"/>
  <c r="M90" i="7"/>
  <c r="L90" i="7"/>
  <c r="AX90" i="7" s="1"/>
  <c r="K90" i="7"/>
  <c r="AW90" i="7" s="1"/>
  <c r="J90" i="7"/>
  <c r="AV90" i="7" s="1"/>
  <c r="I90" i="7"/>
  <c r="AU90" i="7" s="1"/>
  <c r="H90" i="7"/>
  <c r="G90" i="7"/>
  <c r="F90" i="7"/>
  <c r="AP100" i="7" s="1"/>
  <c r="E90" i="7"/>
  <c r="D90" i="7"/>
  <c r="C90" i="7"/>
  <c r="AP90" i="7"/>
  <c r="AR90" i="7"/>
  <c r="AJ89" i="7"/>
  <c r="T89" i="7"/>
  <c r="BI89" i="7" s="1"/>
  <c r="S89" i="7"/>
  <c r="BG89" i="7" s="1"/>
  <c r="R89" i="7"/>
  <c r="BF89" i="7" s="1"/>
  <c r="Q89" i="7"/>
  <c r="BE89" i="7" s="1"/>
  <c r="P89" i="7"/>
  <c r="BB89" i="7" s="1"/>
  <c r="O89" i="7"/>
  <c r="BA89" i="7" s="1"/>
  <c r="N89" i="7"/>
  <c r="M89" i="7"/>
  <c r="L89" i="7"/>
  <c r="AX89" i="7" s="1"/>
  <c r="K89" i="7"/>
  <c r="AW89" i="7" s="1"/>
  <c r="J89" i="7"/>
  <c r="AV89" i="7" s="1"/>
  <c r="I89" i="7"/>
  <c r="AU89" i="7" s="1"/>
  <c r="H89" i="7"/>
  <c r="G89" i="7"/>
  <c r="AS89" i="7" s="1"/>
  <c r="F89" i="7"/>
  <c r="E89" i="7"/>
  <c r="D89" i="7"/>
  <c r="C89" i="7"/>
  <c r="AR89" i="7"/>
  <c r="AJ88" i="7"/>
  <c r="T88" i="7"/>
  <c r="BI88" i="7" s="1"/>
  <c r="S88" i="7"/>
  <c r="BG88" i="7" s="1"/>
  <c r="R88" i="7"/>
  <c r="BF88" i="7" s="1"/>
  <c r="Q88" i="7"/>
  <c r="BE88" i="7" s="1"/>
  <c r="P88" i="7"/>
  <c r="BB88" i="7" s="1"/>
  <c r="O88" i="7"/>
  <c r="BA88" i="7" s="1"/>
  <c r="N88" i="7"/>
  <c r="M88" i="7"/>
  <c r="L88" i="7"/>
  <c r="AX88" i="7" s="1"/>
  <c r="K88" i="7"/>
  <c r="AW88" i="7" s="1"/>
  <c r="J88" i="7"/>
  <c r="AV88" i="7" s="1"/>
  <c r="I88" i="7"/>
  <c r="AU88" i="7" s="1"/>
  <c r="H88" i="7"/>
  <c r="G88" i="7"/>
  <c r="AS88" i="7" s="1"/>
  <c r="F88" i="7"/>
  <c r="AP98" i="7" s="1"/>
  <c r="E88" i="7"/>
  <c r="D88" i="7"/>
  <c r="C88" i="7"/>
  <c r="AR88" i="7"/>
  <c r="AJ87" i="7"/>
  <c r="T87" i="7"/>
  <c r="BI87" i="7" s="1"/>
  <c r="S87" i="7"/>
  <c r="BG87" i="7" s="1"/>
  <c r="R87" i="7"/>
  <c r="BF87" i="7" s="1"/>
  <c r="Q87" i="7"/>
  <c r="BE87" i="7" s="1"/>
  <c r="P87" i="7"/>
  <c r="BB87" i="7" s="1"/>
  <c r="O87" i="7"/>
  <c r="BA87" i="7" s="1"/>
  <c r="N87" i="7"/>
  <c r="M87" i="7"/>
  <c r="L87" i="7"/>
  <c r="AX87" i="7" s="1"/>
  <c r="K87" i="7"/>
  <c r="AW87" i="7" s="1"/>
  <c r="J87" i="7"/>
  <c r="AV87" i="7" s="1"/>
  <c r="I87" i="7"/>
  <c r="AU87" i="7" s="1"/>
  <c r="H87" i="7"/>
  <c r="G87" i="7"/>
  <c r="AS87" i="7" s="1"/>
  <c r="F87" i="7"/>
  <c r="E87" i="7"/>
  <c r="D87" i="7"/>
  <c r="C87" i="7"/>
  <c r="AO87" i="7"/>
  <c r="BD87" i="7"/>
  <c r="AJ86" i="7"/>
  <c r="T86" i="7"/>
  <c r="BI86" i="7" s="1"/>
  <c r="S86" i="7"/>
  <c r="BG86" i="7" s="1"/>
  <c r="R86" i="7"/>
  <c r="BF86" i="7" s="1"/>
  <c r="Q86" i="7"/>
  <c r="BE86" i="7" s="1"/>
  <c r="P86" i="7"/>
  <c r="BB86" i="7" s="1"/>
  <c r="O86" i="7"/>
  <c r="BA86" i="7" s="1"/>
  <c r="N86" i="7"/>
  <c r="M86" i="7"/>
  <c r="L86" i="7"/>
  <c r="AX86" i="7" s="1"/>
  <c r="K86" i="7"/>
  <c r="AW86" i="7" s="1"/>
  <c r="J86" i="7"/>
  <c r="AV86" i="7" s="1"/>
  <c r="I86" i="7"/>
  <c r="AU86" i="7" s="1"/>
  <c r="H86" i="7"/>
  <c r="G86" i="7"/>
  <c r="AS86" i="7" s="1"/>
  <c r="F86" i="7"/>
  <c r="E86" i="7"/>
  <c r="D86" i="7"/>
  <c r="C86" i="7"/>
  <c r="AR86" i="7"/>
  <c r="AJ85" i="7"/>
  <c r="T85" i="7"/>
  <c r="BI85" i="7" s="1"/>
  <c r="S85" i="7"/>
  <c r="BG85" i="7" s="1"/>
  <c r="R85" i="7"/>
  <c r="BF85" i="7" s="1"/>
  <c r="Q85" i="7"/>
  <c r="BE85" i="7" s="1"/>
  <c r="P85" i="7"/>
  <c r="BB85" i="7" s="1"/>
  <c r="O85" i="7"/>
  <c r="BA85" i="7" s="1"/>
  <c r="N85" i="7"/>
  <c r="M85" i="7"/>
  <c r="L85" i="7"/>
  <c r="AX85" i="7" s="1"/>
  <c r="K85" i="7"/>
  <c r="AW85" i="7" s="1"/>
  <c r="J85" i="7"/>
  <c r="AV85" i="7" s="1"/>
  <c r="I85" i="7"/>
  <c r="AU85" i="7" s="1"/>
  <c r="H85" i="7"/>
  <c r="G85" i="7"/>
  <c r="AS85" i="7" s="1"/>
  <c r="F85" i="7"/>
  <c r="E85" i="7"/>
  <c r="D85" i="7"/>
  <c r="C85" i="7"/>
  <c r="AO85" i="7"/>
  <c r="BD85" i="7"/>
  <c r="AJ84" i="7"/>
  <c r="T84" i="7"/>
  <c r="BI84" i="7" s="1"/>
  <c r="S84" i="7"/>
  <c r="BG84" i="7" s="1"/>
  <c r="R84" i="7"/>
  <c r="BF84" i="7" s="1"/>
  <c r="Q84" i="7"/>
  <c r="BE84" i="7" s="1"/>
  <c r="P84" i="7"/>
  <c r="BB84" i="7" s="1"/>
  <c r="O84" i="7"/>
  <c r="BA84" i="7" s="1"/>
  <c r="N84" i="7"/>
  <c r="M84" i="7"/>
  <c r="L84" i="7"/>
  <c r="AX84" i="7" s="1"/>
  <c r="K84" i="7"/>
  <c r="AW84" i="7" s="1"/>
  <c r="J84" i="7"/>
  <c r="AV84" i="7" s="1"/>
  <c r="I84" i="7"/>
  <c r="AU84" i="7" s="1"/>
  <c r="H84" i="7"/>
  <c r="G84" i="7"/>
  <c r="AS84" i="7" s="1"/>
  <c r="F84" i="7"/>
  <c r="E84" i="7"/>
  <c r="D84" i="7"/>
  <c r="C84" i="7"/>
  <c r="AP84" i="7"/>
  <c r="BD84" i="7"/>
  <c r="AJ83" i="7"/>
  <c r="T83" i="7"/>
  <c r="BI83" i="7" s="1"/>
  <c r="S83" i="7"/>
  <c r="BG83" i="7" s="1"/>
  <c r="R83" i="7"/>
  <c r="BF83" i="7" s="1"/>
  <c r="Q83" i="7"/>
  <c r="BE83" i="7" s="1"/>
  <c r="P83" i="7"/>
  <c r="BB83" i="7" s="1"/>
  <c r="O83" i="7"/>
  <c r="BA83" i="7" s="1"/>
  <c r="N83" i="7"/>
  <c r="M83" i="7"/>
  <c r="L83" i="7"/>
  <c r="AX83" i="7" s="1"/>
  <c r="K83" i="7"/>
  <c r="AW83" i="7" s="1"/>
  <c r="J83" i="7"/>
  <c r="AV83" i="7" s="1"/>
  <c r="I83" i="7"/>
  <c r="AU83" i="7" s="1"/>
  <c r="H83" i="7"/>
  <c r="G83" i="7"/>
  <c r="AS83" i="7" s="1"/>
  <c r="F83" i="7"/>
  <c r="E83" i="7"/>
  <c r="D83" i="7"/>
  <c r="C83" i="7"/>
  <c r="AJ82" i="7"/>
  <c r="T82" i="7"/>
  <c r="BI82" i="7" s="1"/>
  <c r="S82" i="7"/>
  <c r="BG82" i="7" s="1"/>
  <c r="R82" i="7"/>
  <c r="BF82" i="7" s="1"/>
  <c r="Q82" i="7"/>
  <c r="BE82" i="7" s="1"/>
  <c r="P82" i="7"/>
  <c r="BB82" i="7" s="1"/>
  <c r="O82" i="7"/>
  <c r="BA82" i="7" s="1"/>
  <c r="N82" i="7"/>
  <c r="M82" i="7"/>
  <c r="L82" i="7"/>
  <c r="AX82" i="7" s="1"/>
  <c r="K82" i="7"/>
  <c r="AW82" i="7" s="1"/>
  <c r="J82" i="7"/>
  <c r="AV82" i="7" s="1"/>
  <c r="I82" i="7"/>
  <c r="AU82" i="7" s="1"/>
  <c r="H82" i="7"/>
  <c r="G82" i="7"/>
  <c r="F82" i="7"/>
  <c r="AP92" i="7" s="1"/>
  <c r="E82" i="7"/>
  <c r="D82" i="7"/>
  <c r="C82" i="7"/>
  <c r="AR82" i="7"/>
  <c r="AJ81" i="7"/>
  <c r="T81" i="7"/>
  <c r="BI81" i="7" s="1"/>
  <c r="S81" i="7"/>
  <c r="BG81" i="7" s="1"/>
  <c r="R81" i="7"/>
  <c r="BF81" i="7" s="1"/>
  <c r="Q81" i="7"/>
  <c r="BE81" i="7" s="1"/>
  <c r="P81" i="7"/>
  <c r="BB81" i="7" s="1"/>
  <c r="O81" i="7"/>
  <c r="BA81" i="7" s="1"/>
  <c r="N81" i="7"/>
  <c r="M81" i="7"/>
  <c r="L81" i="7"/>
  <c r="AX81" i="7" s="1"/>
  <c r="K81" i="7"/>
  <c r="AW81" i="7" s="1"/>
  <c r="J81" i="7"/>
  <c r="AV81" i="7" s="1"/>
  <c r="I81" i="7"/>
  <c r="AU81" i="7" s="1"/>
  <c r="H81" i="7"/>
  <c r="G81" i="7"/>
  <c r="AS81" i="7" s="1"/>
  <c r="F81" i="7"/>
  <c r="E81" i="7"/>
  <c r="D81" i="7"/>
  <c r="C81" i="7"/>
  <c r="AP81" i="7"/>
  <c r="AR81" i="7"/>
  <c r="AJ80" i="7"/>
  <c r="T80" i="7"/>
  <c r="BI80" i="7" s="1"/>
  <c r="S80" i="7"/>
  <c r="BG80" i="7" s="1"/>
  <c r="R80" i="7"/>
  <c r="BF80" i="7" s="1"/>
  <c r="Q80" i="7"/>
  <c r="BE80" i="7" s="1"/>
  <c r="P80" i="7"/>
  <c r="BB80" i="7" s="1"/>
  <c r="O80" i="7"/>
  <c r="BA80" i="7" s="1"/>
  <c r="N80" i="7"/>
  <c r="M80" i="7"/>
  <c r="L80" i="7"/>
  <c r="AX80" i="7" s="1"/>
  <c r="K80" i="7"/>
  <c r="AW80" i="7" s="1"/>
  <c r="J80" i="7"/>
  <c r="AV80" i="7" s="1"/>
  <c r="I80" i="7"/>
  <c r="AU80" i="7" s="1"/>
  <c r="H80" i="7"/>
  <c r="G80" i="7"/>
  <c r="F80" i="7"/>
  <c r="E80" i="7"/>
  <c r="D80" i="7"/>
  <c r="C80" i="7"/>
  <c r="AR80" i="7"/>
  <c r="AJ79" i="7"/>
  <c r="T79" i="7"/>
  <c r="BI79" i="7" s="1"/>
  <c r="S79" i="7"/>
  <c r="BG79" i="7" s="1"/>
  <c r="R79" i="7"/>
  <c r="BF79" i="7" s="1"/>
  <c r="Q79" i="7"/>
  <c r="BE79" i="7" s="1"/>
  <c r="P79" i="7"/>
  <c r="BB79" i="7" s="1"/>
  <c r="O79" i="7"/>
  <c r="BA79" i="7" s="1"/>
  <c r="N79" i="7"/>
  <c r="M79" i="7"/>
  <c r="L79" i="7"/>
  <c r="AX79" i="7" s="1"/>
  <c r="K79" i="7"/>
  <c r="AW79" i="7" s="1"/>
  <c r="J79" i="7"/>
  <c r="AV79" i="7" s="1"/>
  <c r="I79" i="7"/>
  <c r="AU79" i="7" s="1"/>
  <c r="H79" i="7"/>
  <c r="G79" i="7"/>
  <c r="AS79" i="7" s="1"/>
  <c r="F79" i="7"/>
  <c r="AP89" i="7" s="1"/>
  <c r="E79" i="7"/>
  <c r="D79" i="7"/>
  <c r="C79" i="7"/>
  <c r="BD79" i="7"/>
  <c r="AJ78" i="7"/>
  <c r="T78" i="7"/>
  <c r="BI78" i="7" s="1"/>
  <c r="S78" i="7"/>
  <c r="BG78" i="7" s="1"/>
  <c r="R78" i="7"/>
  <c r="BF78" i="7" s="1"/>
  <c r="Q78" i="7"/>
  <c r="BE78" i="7" s="1"/>
  <c r="P78" i="7"/>
  <c r="BB78" i="7" s="1"/>
  <c r="O78" i="7"/>
  <c r="BA78" i="7" s="1"/>
  <c r="N78" i="7"/>
  <c r="M78" i="7"/>
  <c r="L78" i="7"/>
  <c r="AX78" i="7" s="1"/>
  <c r="K78" i="7"/>
  <c r="AW78" i="7" s="1"/>
  <c r="J78" i="7"/>
  <c r="AV78" i="7" s="1"/>
  <c r="I78" i="7"/>
  <c r="AU78" i="7" s="1"/>
  <c r="H78" i="7"/>
  <c r="G78" i="7"/>
  <c r="F78" i="7"/>
  <c r="E78" i="7"/>
  <c r="D78" i="7"/>
  <c r="C78" i="7"/>
  <c r="BD78" i="7"/>
  <c r="AJ77" i="7"/>
  <c r="T77" i="7"/>
  <c r="BI77" i="7" s="1"/>
  <c r="S77" i="7"/>
  <c r="BG77" i="7" s="1"/>
  <c r="R77" i="7"/>
  <c r="BF77" i="7" s="1"/>
  <c r="Q77" i="7"/>
  <c r="BE77" i="7" s="1"/>
  <c r="P77" i="7"/>
  <c r="BB77" i="7" s="1"/>
  <c r="O77" i="7"/>
  <c r="BA77" i="7" s="1"/>
  <c r="N77" i="7"/>
  <c r="M77" i="7"/>
  <c r="L77" i="7"/>
  <c r="AX77" i="7" s="1"/>
  <c r="K77" i="7"/>
  <c r="AW77" i="7" s="1"/>
  <c r="J77" i="7"/>
  <c r="AV77" i="7" s="1"/>
  <c r="I77" i="7"/>
  <c r="AU77" i="7" s="1"/>
  <c r="H77" i="7"/>
  <c r="G77" i="7"/>
  <c r="AS77" i="7" s="1"/>
  <c r="F77" i="7"/>
  <c r="E77" i="7"/>
  <c r="D77" i="7"/>
  <c r="C77" i="7"/>
  <c r="AO77" i="7"/>
  <c r="BD77" i="7"/>
  <c r="AJ76" i="7"/>
  <c r="T76" i="7"/>
  <c r="BI76" i="7" s="1"/>
  <c r="S76" i="7"/>
  <c r="BG76" i="7" s="1"/>
  <c r="R76" i="7"/>
  <c r="BF76" i="7" s="1"/>
  <c r="Q76" i="7"/>
  <c r="BE76" i="7" s="1"/>
  <c r="P76" i="7"/>
  <c r="BB76" i="7" s="1"/>
  <c r="O76" i="7"/>
  <c r="BA76" i="7" s="1"/>
  <c r="N76" i="7"/>
  <c r="M76" i="7"/>
  <c r="L76" i="7"/>
  <c r="AX76" i="7" s="1"/>
  <c r="K76" i="7"/>
  <c r="AW76" i="7" s="1"/>
  <c r="J76" i="7"/>
  <c r="AV76" i="7" s="1"/>
  <c r="I76" i="7"/>
  <c r="AU76" i="7" s="1"/>
  <c r="H76" i="7"/>
  <c r="G76" i="7"/>
  <c r="AS76" i="7" s="1"/>
  <c r="F76" i="7"/>
  <c r="E76" i="7"/>
  <c r="D76" i="7"/>
  <c r="C76" i="7"/>
  <c r="BD76" i="7"/>
  <c r="AJ75" i="7"/>
  <c r="T75" i="7"/>
  <c r="BI75" i="7" s="1"/>
  <c r="S75" i="7"/>
  <c r="BG75" i="7" s="1"/>
  <c r="R75" i="7"/>
  <c r="BF75" i="7" s="1"/>
  <c r="Q75" i="7"/>
  <c r="BE75" i="7" s="1"/>
  <c r="P75" i="7"/>
  <c r="BB75" i="7" s="1"/>
  <c r="O75" i="7"/>
  <c r="BA75" i="7" s="1"/>
  <c r="N75" i="7"/>
  <c r="M75" i="7"/>
  <c r="L75" i="7"/>
  <c r="AX75" i="7" s="1"/>
  <c r="K75" i="7"/>
  <c r="AW75" i="7" s="1"/>
  <c r="J75" i="7"/>
  <c r="AV75" i="7" s="1"/>
  <c r="I75" i="7"/>
  <c r="AU75" i="7" s="1"/>
  <c r="H75" i="7"/>
  <c r="G75" i="7"/>
  <c r="F75" i="7"/>
  <c r="E75" i="7"/>
  <c r="D75" i="7"/>
  <c r="C75" i="7"/>
  <c r="AR75" i="7"/>
  <c r="AJ74" i="7"/>
  <c r="T74" i="7"/>
  <c r="BI74" i="7" s="1"/>
  <c r="S74" i="7"/>
  <c r="BG74" i="7" s="1"/>
  <c r="R74" i="7"/>
  <c r="BF74" i="7" s="1"/>
  <c r="Q74" i="7"/>
  <c r="BE74" i="7" s="1"/>
  <c r="P74" i="7"/>
  <c r="BB74" i="7" s="1"/>
  <c r="O74" i="7"/>
  <c r="BA74" i="7" s="1"/>
  <c r="N74" i="7"/>
  <c r="M74" i="7"/>
  <c r="L74" i="7"/>
  <c r="AX74" i="7" s="1"/>
  <c r="K74" i="7"/>
  <c r="AW74" i="7" s="1"/>
  <c r="J74" i="7"/>
  <c r="AV74" i="7" s="1"/>
  <c r="I74" i="7"/>
  <c r="AU74" i="7" s="1"/>
  <c r="H74" i="7"/>
  <c r="G74" i="7"/>
  <c r="AS74" i="7" s="1"/>
  <c r="F74" i="7"/>
  <c r="E74" i="7"/>
  <c r="D74" i="7"/>
  <c r="C74" i="7"/>
  <c r="AP74" i="7"/>
  <c r="AR74" i="7"/>
  <c r="AJ73" i="7"/>
  <c r="T73" i="7"/>
  <c r="BI73" i="7" s="1"/>
  <c r="S73" i="7"/>
  <c r="BG73" i="7" s="1"/>
  <c r="R73" i="7"/>
  <c r="BF73" i="7" s="1"/>
  <c r="Q73" i="7"/>
  <c r="BE73" i="7" s="1"/>
  <c r="P73" i="7"/>
  <c r="BB73" i="7" s="1"/>
  <c r="O73" i="7"/>
  <c r="BA73" i="7" s="1"/>
  <c r="N73" i="7"/>
  <c r="M73" i="7"/>
  <c r="L73" i="7"/>
  <c r="AX73" i="7" s="1"/>
  <c r="K73" i="7"/>
  <c r="AW73" i="7" s="1"/>
  <c r="J73" i="7"/>
  <c r="AV73" i="7" s="1"/>
  <c r="I73" i="7"/>
  <c r="AU73" i="7" s="1"/>
  <c r="H73" i="7"/>
  <c r="G73" i="7"/>
  <c r="F73" i="7"/>
  <c r="E73" i="7"/>
  <c r="D73" i="7"/>
  <c r="C73" i="7"/>
  <c r="AP73" i="7"/>
  <c r="AR73" i="7"/>
  <c r="AJ72" i="7"/>
  <c r="T72" i="7"/>
  <c r="BI72" i="7" s="1"/>
  <c r="S72" i="7"/>
  <c r="BG72" i="7" s="1"/>
  <c r="R72" i="7"/>
  <c r="BF72" i="7" s="1"/>
  <c r="Q72" i="7"/>
  <c r="BE72" i="7" s="1"/>
  <c r="P72" i="7"/>
  <c r="BB72" i="7" s="1"/>
  <c r="O72" i="7"/>
  <c r="BA72" i="7" s="1"/>
  <c r="N72" i="7"/>
  <c r="M72" i="7"/>
  <c r="L72" i="7"/>
  <c r="AX72" i="7" s="1"/>
  <c r="K72" i="7"/>
  <c r="AW72" i="7" s="1"/>
  <c r="J72" i="7"/>
  <c r="AV72" i="7" s="1"/>
  <c r="I72" i="7"/>
  <c r="AU72" i="7" s="1"/>
  <c r="H72" i="7"/>
  <c r="G72" i="7"/>
  <c r="F72" i="7"/>
  <c r="AP82" i="7" s="1"/>
  <c r="E72" i="7"/>
  <c r="D72" i="7"/>
  <c r="C72" i="7"/>
  <c r="AJ71" i="7"/>
  <c r="T71" i="7"/>
  <c r="BI71" i="7" s="1"/>
  <c r="S71" i="7"/>
  <c r="BG71" i="7" s="1"/>
  <c r="R71" i="7"/>
  <c r="BF71" i="7" s="1"/>
  <c r="Q71" i="7"/>
  <c r="BE71" i="7" s="1"/>
  <c r="P71" i="7"/>
  <c r="BB71" i="7" s="1"/>
  <c r="O71" i="7"/>
  <c r="BA71" i="7" s="1"/>
  <c r="N71" i="7"/>
  <c r="M71" i="7"/>
  <c r="L71" i="7"/>
  <c r="AX71" i="7" s="1"/>
  <c r="K71" i="7"/>
  <c r="AW71" i="7" s="1"/>
  <c r="J71" i="7"/>
  <c r="AV71" i="7" s="1"/>
  <c r="I71" i="7"/>
  <c r="AU71" i="7" s="1"/>
  <c r="H71" i="7"/>
  <c r="G71" i="7"/>
  <c r="AS71" i="7" s="1"/>
  <c r="F71" i="7"/>
  <c r="E71" i="7"/>
  <c r="D71" i="7"/>
  <c r="C71" i="7"/>
  <c r="BD71" i="7"/>
  <c r="AJ70" i="7"/>
  <c r="T70" i="7"/>
  <c r="BI70" i="7" s="1"/>
  <c r="S70" i="7"/>
  <c r="BG70" i="7" s="1"/>
  <c r="R70" i="7"/>
  <c r="BF70" i="7" s="1"/>
  <c r="Q70" i="7"/>
  <c r="BE70" i="7" s="1"/>
  <c r="P70" i="7"/>
  <c r="BB70" i="7" s="1"/>
  <c r="O70" i="7"/>
  <c r="BA70" i="7" s="1"/>
  <c r="N70" i="7"/>
  <c r="M70" i="7"/>
  <c r="L70" i="7"/>
  <c r="AX70" i="7" s="1"/>
  <c r="K70" i="7"/>
  <c r="AW70" i="7" s="1"/>
  <c r="J70" i="7"/>
  <c r="AV70" i="7" s="1"/>
  <c r="I70" i="7"/>
  <c r="AU70" i="7" s="1"/>
  <c r="H70" i="7"/>
  <c r="G70" i="7"/>
  <c r="AS70" i="7" s="1"/>
  <c r="F70" i="7"/>
  <c r="E70" i="7"/>
  <c r="D70" i="7"/>
  <c r="C70" i="7"/>
  <c r="BD70" i="7"/>
  <c r="AJ69" i="7"/>
  <c r="T69" i="7"/>
  <c r="BI69" i="7" s="1"/>
  <c r="S69" i="7"/>
  <c r="BG69" i="7" s="1"/>
  <c r="R69" i="7"/>
  <c r="BF69" i="7" s="1"/>
  <c r="Q69" i="7"/>
  <c r="BE69" i="7" s="1"/>
  <c r="P69" i="7"/>
  <c r="BB69" i="7" s="1"/>
  <c r="O69" i="7"/>
  <c r="BA69" i="7" s="1"/>
  <c r="N69" i="7"/>
  <c r="M69" i="7"/>
  <c r="L69" i="7"/>
  <c r="AX69" i="7" s="1"/>
  <c r="K69" i="7"/>
  <c r="AW69" i="7" s="1"/>
  <c r="J69" i="7"/>
  <c r="AV69" i="7" s="1"/>
  <c r="I69" i="7"/>
  <c r="AU69" i="7" s="1"/>
  <c r="H69" i="7"/>
  <c r="G69" i="7"/>
  <c r="AS69" i="7" s="1"/>
  <c r="F69" i="7"/>
  <c r="E69" i="7"/>
  <c r="D69" i="7"/>
  <c r="C69" i="7"/>
  <c r="AO69" i="7"/>
  <c r="BD69" i="7"/>
  <c r="AJ68" i="7"/>
  <c r="T68" i="7"/>
  <c r="BI68" i="7" s="1"/>
  <c r="S68" i="7"/>
  <c r="BG68" i="7" s="1"/>
  <c r="R68" i="7"/>
  <c r="BF68" i="7" s="1"/>
  <c r="Q68" i="7"/>
  <c r="BE68" i="7" s="1"/>
  <c r="P68" i="7"/>
  <c r="BB68" i="7" s="1"/>
  <c r="O68" i="7"/>
  <c r="BA68" i="7" s="1"/>
  <c r="N68" i="7"/>
  <c r="M68" i="7"/>
  <c r="L68" i="7"/>
  <c r="AX68" i="7" s="1"/>
  <c r="K68" i="7"/>
  <c r="AW68" i="7" s="1"/>
  <c r="J68" i="7"/>
  <c r="AV68" i="7" s="1"/>
  <c r="I68" i="7"/>
  <c r="AU68" i="7" s="1"/>
  <c r="H68" i="7"/>
  <c r="G68" i="7"/>
  <c r="AS68" i="7" s="1"/>
  <c r="F68" i="7"/>
  <c r="E68" i="7"/>
  <c r="D68" i="7"/>
  <c r="C68" i="7"/>
  <c r="AR68" i="7"/>
  <c r="AJ67" i="7"/>
  <c r="T67" i="7"/>
  <c r="BI67" i="7" s="1"/>
  <c r="S67" i="7"/>
  <c r="BG67" i="7" s="1"/>
  <c r="R67" i="7"/>
  <c r="BF67" i="7" s="1"/>
  <c r="Q67" i="7"/>
  <c r="BE67" i="7" s="1"/>
  <c r="P67" i="7"/>
  <c r="BB67" i="7" s="1"/>
  <c r="O67" i="7"/>
  <c r="BA67" i="7" s="1"/>
  <c r="N67" i="7"/>
  <c r="M67" i="7"/>
  <c r="L67" i="7"/>
  <c r="AX67" i="7" s="1"/>
  <c r="K67" i="7"/>
  <c r="AW67" i="7" s="1"/>
  <c r="J67" i="7"/>
  <c r="AV67" i="7" s="1"/>
  <c r="I67" i="7"/>
  <c r="AU67" i="7" s="1"/>
  <c r="H67" i="7"/>
  <c r="G67" i="7"/>
  <c r="AS67" i="7" s="1"/>
  <c r="F67" i="7"/>
  <c r="E67" i="7"/>
  <c r="D67" i="7"/>
  <c r="C67" i="7"/>
  <c r="AP67" i="7"/>
  <c r="BD67" i="7"/>
  <c r="AJ66" i="7"/>
  <c r="T66" i="7"/>
  <c r="BI66" i="7" s="1"/>
  <c r="S66" i="7"/>
  <c r="BG66" i="7" s="1"/>
  <c r="R66" i="7"/>
  <c r="BF66" i="7" s="1"/>
  <c r="Q66" i="7"/>
  <c r="BE66" i="7" s="1"/>
  <c r="P66" i="7"/>
  <c r="BB66" i="7" s="1"/>
  <c r="O66" i="7"/>
  <c r="BA66" i="7" s="1"/>
  <c r="N66" i="7"/>
  <c r="M66" i="7"/>
  <c r="L66" i="7"/>
  <c r="AX66" i="7" s="1"/>
  <c r="K66" i="7"/>
  <c r="AW66" i="7" s="1"/>
  <c r="J66" i="7"/>
  <c r="AV66" i="7" s="1"/>
  <c r="I66" i="7"/>
  <c r="AU66" i="7" s="1"/>
  <c r="H66" i="7"/>
  <c r="G66" i="7"/>
  <c r="AS66" i="7" s="1"/>
  <c r="F66" i="7"/>
  <c r="E66" i="7"/>
  <c r="D66" i="7"/>
  <c r="C66" i="7"/>
  <c r="AP66" i="7"/>
  <c r="BD66" i="7"/>
  <c r="AJ65" i="7"/>
  <c r="T65" i="7"/>
  <c r="BI65" i="7" s="1"/>
  <c r="S65" i="7"/>
  <c r="BG65" i="7" s="1"/>
  <c r="R65" i="7"/>
  <c r="BF65" i="7" s="1"/>
  <c r="Q65" i="7"/>
  <c r="BE65" i="7" s="1"/>
  <c r="P65" i="7"/>
  <c r="BB65" i="7" s="1"/>
  <c r="O65" i="7"/>
  <c r="BA65" i="7" s="1"/>
  <c r="N65" i="7"/>
  <c r="M65" i="7"/>
  <c r="L65" i="7"/>
  <c r="AX65" i="7" s="1"/>
  <c r="K65" i="7"/>
  <c r="AW65" i="7" s="1"/>
  <c r="J65" i="7"/>
  <c r="AV65" i="7" s="1"/>
  <c r="I65" i="7"/>
  <c r="AU65" i="7" s="1"/>
  <c r="H65" i="7"/>
  <c r="G65" i="7"/>
  <c r="AS65" i="7" s="1"/>
  <c r="F65" i="7"/>
  <c r="E65" i="7"/>
  <c r="D65" i="7"/>
  <c r="C65" i="7"/>
  <c r="AR65" i="7"/>
  <c r="AJ64" i="7"/>
  <c r="T64" i="7"/>
  <c r="BI64" i="7" s="1"/>
  <c r="S64" i="7"/>
  <c r="BG64" i="7" s="1"/>
  <c r="R64" i="7"/>
  <c r="BF64" i="7" s="1"/>
  <c r="Q64" i="7"/>
  <c r="BE64" i="7" s="1"/>
  <c r="P64" i="7"/>
  <c r="BB64" i="7" s="1"/>
  <c r="O64" i="7"/>
  <c r="BA64" i="7" s="1"/>
  <c r="N64" i="7"/>
  <c r="M64" i="7"/>
  <c r="L64" i="7"/>
  <c r="AX64" i="7" s="1"/>
  <c r="K64" i="7"/>
  <c r="AW64" i="7" s="1"/>
  <c r="J64" i="7"/>
  <c r="AV64" i="7" s="1"/>
  <c r="I64" i="7"/>
  <c r="AU64" i="7" s="1"/>
  <c r="H64" i="7"/>
  <c r="G64" i="7"/>
  <c r="AS64" i="7" s="1"/>
  <c r="F64" i="7"/>
  <c r="E64" i="7"/>
  <c r="D64" i="7"/>
  <c r="C64" i="7"/>
  <c r="AO64" i="7"/>
  <c r="BD64" i="7"/>
  <c r="AJ63" i="7"/>
  <c r="T63" i="7"/>
  <c r="BI63" i="7" s="1"/>
  <c r="S63" i="7"/>
  <c r="BG63" i="7" s="1"/>
  <c r="R63" i="7"/>
  <c r="BF63" i="7" s="1"/>
  <c r="Q63" i="7"/>
  <c r="BE63" i="7" s="1"/>
  <c r="P63" i="7"/>
  <c r="BB63" i="7" s="1"/>
  <c r="O63" i="7"/>
  <c r="BA63" i="7" s="1"/>
  <c r="N63" i="7"/>
  <c r="M63" i="7"/>
  <c r="L63" i="7"/>
  <c r="AX63" i="7" s="1"/>
  <c r="K63" i="7"/>
  <c r="AW63" i="7" s="1"/>
  <c r="J63" i="7"/>
  <c r="AV63" i="7" s="1"/>
  <c r="I63" i="7"/>
  <c r="AU63" i="7" s="1"/>
  <c r="H63" i="7"/>
  <c r="G63" i="7"/>
  <c r="AS63" i="7" s="1"/>
  <c r="F63" i="7"/>
  <c r="E63" i="7"/>
  <c r="D63" i="7"/>
  <c r="C63" i="7"/>
  <c r="AP63" i="7"/>
  <c r="AR63" i="7"/>
  <c r="AJ62" i="7"/>
  <c r="T62" i="7"/>
  <c r="BI62" i="7" s="1"/>
  <c r="S62" i="7"/>
  <c r="BG62" i="7" s="1"/>
  <c r="R62" i="7"/>
  <c r="BF62" i="7" s="1"/>
  <c r="Q62" i="7"/>
  <c r="BE62" i="7" s="1"/>
  <c r="P62" i="7"/>
  <c r="BB62" i="7" s="1"/>
  <c r="O62" i="7"/>
  <c r="BA62" i="7" s="1"/>
  <c r="N62" i="7"/>
  <c r="M62" i="7"/>
  <c r="L62" i="7"/>
  <c r="AX62" i="7" s="1"/>
  <c r="K62" i="7"/>
  <c r="AW62" i="7" s="1"/>
  <c r="J62" i="7"/>
  <c r="AV62" i="7" s="1"/>
  <c r="I62" i="7"/>
  <c r="AU62" i="7" s="1"/>
  <c r="H62" i="7"/>
  <c r="G62" i="7"/>
  <c r="AS62" i="7" s="1"/>
  <c r="F62" i="7"/>
  <c r="AO72" i="7" s="1"/>
  <c r="E62" i="7"/>
  <c r="D62" i="7"/>
  <c r="C62" i="7"/>
  <c r="BD62" i="7"/>
  <c r="AJ61" i="7"/>
  <c r="T61" i="7"/>
  <c r="BI61" i="7" s="1"/>
  <c r="S61" i="7"/>
  <c r="BG61" i="7" s="1"/>
  <c r="R61" i="7"/>
  <c r="BF61" i="7" s="1"/>
  <c r="Q61" i="7"/>
  <c r="BE61" i="7" s="1"/>
  <c r="P61" i="7"/>
  <c r="BB61" i="7" s="1"/>
  <c r="O61" i="7"/>
  <c r="BA61" i="7" s="1"/>
  <c r="N61" i="7"/>
  <c r="M61" i="7"/>
  <c r="L61" i="7"/>
  <c r="AX61" i="7" s="1"/>
  <c r="K61" i="7"/>
  <c r="AW61" i="7" s="1"/>
  <c r="J61" i="7"/>
  <c r="AV61" i="7" s="1"/>
  <c r="I61" i="7"/>
  <c r="AU61" i="7" s="1"/>
  <c r="H61" i="7"/>
  <c r="G61" i="7"/>
  <c r="AS61" i="7" s="1"/>
  <c r="F61" i="7"/>
  <c r="E61" i="7"/>
  <c r="D61" i="7"/>
  <c r="C61" i="7"/>
  <c r="AP61" i="7"/>
  <c r="BD61" i="7"/>
  <c r="AJ60" i="7"/>
  <c r="T60" i="7"/>
  <c r="BI60" i="7" s="1"/>
  <c r="S60" i="7"/>
  <c r="BG60" i="7" s="1"/>
  <c r="R60" i="7"/>
  <c r="BF60" i="7" s="1"/>
  <c r="Q60" i="7"/>
  <c r="BE60" i="7" s="1"/>
  <c r="P60" i="7"/>
  <c r="BB60" i="7" s="1"/>
  <c r="O60" i="7"/>
  <c r="BA60" i="7" s="1"/>
  <c r="N60" i="7"/>
  <c r="M60" i="7"/>
  <c r="L60" i="7"/>
  <c r="AX60" i="7" s="1"/>
  <c r="K60" i="7"/>
  <c r="AW60" i="7" s="1"/>
  <c r="J60" i="7"/>
  <c r="AV60" i="7" s="1"/>
  <c r="I60" i="7"/>
  <c r="AU60" i="7" s="1"/>
  <c r="H60" i="7"/>
  <c r="G60" i="7"/>
  <c r="AS60" i="7" s="1"/>
  <c r="F60" i="7"/>
  <c r="AP70" i="7" s="1"/>
  <c r="E60" i="7"/>
  <c r="D60" i="7"/>
  <c r="C60" i="7"/>
  <c r="AR60" i="7"/>
  <c r="AJ59" i="7"/>
  <c r="T59" i="7"/>
  <c r="BI59" i="7" s="1"/>
  <c r="S59" i="7"/>
  <c r="BG59" i="7" s="1"/>
  <c r="R59" i="7"/>
  <c r="BF59" i="7" s="1"/>
  <c r="Q59" i="7"/>
  <c r="BE59" i="7" s="1"/>
  <c r="P59" i="7"/>
  <c r="BB59" i="7" s="1"/>
  <c r="O59" i="7"/>
  <c r="BA59" i="7" s="1"/>
  <c r="N59" i="7"/>
  <c r="M59" i="7"/>
  <c r="L59" i="7"/>
  <c r="AX59" i="7" s="1"/>
  <c r="K59" i="7"/>
  <c r="AW59" i="7" s="1"/>
  <c r="J59" i="7"/>
  <c r="AV59" i="7" s="1"/>
  <c r="I59" i="7"/>
  <c r="AU59" i="7" s="1"/>
  <c r="H59" i="7"/>
  <c r="G59" i="7"/>
  <c r="AS59" i="7" s="1"/>
  <c r="F59" i="7"/>
  <c r="E59" i="7"/>
  <c r="D59" i="7"/>
  <c r="C59" i="7"/>
  <c r="AP59" i="7"/>
  <c r="BD59" i="7"/>
  <c r="AJ58" i="7"/>
  <c r="T58" i="7"/>
  <c r="BI58" i="7" s="1"/>
  <c r="S58" i="7"/>
  <c r="BG58" i="7" s="1"/>
  <c r="R58" i="7"/>
  <c r="BF58" i="7" s="1"/>
  <c r="Q58" i="7"/>
  <c r="BE58" i="7" s="1"/>
  <c r="P58" i="7"/>
  <c r="BB58" i="7" s="1"/>
  <c r="O58" i="7"/>
  <c r="BA58" i="7" s="1"/>
  <c r="N58" i="7"/>
  <c r="M58" i="7"/>
  <c r="L58" i="7"/>
  <c r="AX58" i="7" s="1"/>
  <c r="K58" i="7"/>
  <c r="AW58" i="7" s="1"/>
  <c r="J58" i="7"/>
  <c r="AV58" i="7" s="1"/>
  <c r="I58" i="7"/>
  <c r="AU58" i="7" s="1"/>
  <c r="H58" i="7"/>
  <c r="G58" i="7"/>
  <c r="AS58" i="7" s="1"/>
  <c r="F58" i="7"/>
  <c r="E58" i="7"/>
  <c r="D58" i="7"/>
  <c r="C58" i="7"/>
  <c r="BD58" i="7"/>
  <c r="AJ57" i="7"/>
  <c r="T57" i="7"/>
  <c r="BI57" i="7" s="1"/>
  <c r="S57" i="7"/>
  <c r="BG57" i="7" s="1"/>
  <c r="R57" i="7"/>
  <c r="BF57" i="7" s="1"/>
  <c r="Q57" i="7"/>
  <c r="BE57" i="7" s="1"/>
  <c r="P57" i="7"/>
  <c r="BB57" i="7" s="1"/>
  <c r="O57" i="7"/>
  <c r="BA57" i="7" s="1"/>
  <c r="N57" i="7"/>
  <c r="M57" i="7"/>
  <c r="L57" i="7"/>
  <c r="AX57" i="7" s="1"/>
  <c r="K57" i="7"/>
  <c r="AW57" i="7" s="1"/>
  <c r="J57" i="7"/>
  <c r="AV57" i="7" s="1"/>
  <c r="I57" i="7"/>
  <c r="AU57" i="7" s="1"/>
  <c r="H57" i="7"/>
  <c r="G57" i="7"/>
  <c r="AS57" i="7" s="1"/>
  <c r="F57" i="7"/>
  <c r="E57" i="7"/>
  <c r="D57" i="7"/>
  <c r="C57" i="7"/>
  <c r="AR57" i="7"/>
  <c r="AJ56" i="7"/>
  <c r="T56" i="7"/>
  <c r="BI56" i="7" s="1"/>
  <c r="S56" i="7"/>
  <c r="BG56" i="7" s="1"/>
  <c r="R56" i="7"/>
  <c r="BF56" i="7" s="1"/>
  <c r="Q56" i="7"/>
  <c r="BE56" i="7" s="1"/>
  <c r="P56" i="7"/>
  <c r="BB56" i="7" s="1"/>
  <c r="O56" i="7"/>
  <c r="BA56" i="7" s="1"/>
  <c r="N56" i="7"/>
  <c r="M56" i="7"/>
  <c r="L56" i="7"/>
  <c r="AX56" i="7" s="1"/>
  <c r="K56" i="7"/>
  <c r="AW56" i="7" s="1"/>
  <c r="J56" i="7"/>
  <c r="AV56" i="7" s="1"/>
  <c r="I56" i="7"/>
  <c r="AU56" i="7" s="1"/>
  <c r="H56" i="7"/>
  <c r="G56" i="7"/>
  <c r="AS56" i="7" s="1"/>
  <c r="F56" i="7"/>
  <c r="E56" i="7"/>
  <c r="D56" i="7"/>
  <c r="C56" i="7"/>
  <c r="BD56" i="7"/>
  <c r="AJ55" i="7"/>
  <c r="T55" i="7"/>
  <c r="BI55" i="7" s="1"/>
  <c r="S55" i="7"/>
  <c r="BG55" i="7" s="1"/>
  <c r="R55" i="7"/>
  <c r="BF55" i="7" s="1"/>
  <c r="Q55" i="7"/>
  <c r="BE55" i="7" s="1"/>
  <c r="P55" i="7"/>
  <c r="BB55" i="7" s="1"/>
  <c r="O55" i="7"/>
  <c r="BA55" i="7" s="1"/>
  <c r="N55" i="7"/>
  <c r="M55" i="7"/>
  <c r="L55" i="7"/>
  <c r="AX55" i="7" s="1"/>
  <c r="K55" i="7"/>
  <c r="AW55" i="7" s="1"/>
  <c r="J55" i="7"/>
  <c r="AV55" i="7" s="1"/>
  <c r="I55" i="7"/>
  <c r="AU55" i="7" s="1"/>
  <c r="H55" i="7"/>
  <c r="G55" i="7"/>
  <c r="AS55" i="7" s="1"/>
  <c r="F55" i="7"/>
  <c r="E55" i="7"/>
  <c r="D55" i="7"/>
  <c r="C55" i="7"/>
  <c r="BD55" i="7"/>
  <c r="AJ54" i="7"/>
  <c r="T54" i="7"/>
  <c r="BI54" i="7" s="1"/>
  <c r="S54" i="7"/>
  <c r="BG54" i="7" s="1"/>
  <c r="R54" i="7"/>
  <c r="BF54" i="7" s="1"/>
  <c r="Q54" i="7"/>
  <c r="BE54" i="7" s="1"/>
  <c r="P54" i="7"/>
  <c r="BB54" i="7" s="1"/>
  <c r="O54" i="7"/>
  <c r="BA54" i="7" s="1"/>
  <c r="N54" i="7"/>
  <c r="M54" i="7"/>
  <c r="L54" i="7"/>
  <c r="AX54" i="7" s="1"/>
  <c r="K54" i="7"/>
  <c r="AW54" i="7" s="1"/>
  <c r="J54" i="7"/>
  <c r="AV54" i="7" s="1"/>
  <c r="I54" i="7"/>
  <c r="AU54" i="7" s="1"/>
  <c r="H54" i="7"/>
  <c r="G54" i="7"/>
  <c r="AS54" i="7" s="1"/>
  <c r="F54" i="7"/>
  <c r="E54" i="7"/>
  <c r="D54" i="7"/>
  <c r="C54" i="7"/>
  <c r="AR54" i="7"/>
  <c r="AJ53" i="7"/>
  <c r="T53" i="7"/>
  <c r="BI53" i="7" s="1"/>
  <c r="S53" i="7"/>
  <c r="BG53" i="7" s="1"/>
  <c r="R53" i="7"/>
  <c r="BF53" i="7" s="1"/>
  <c r="Q53" i="7"/>
  <c r="BE53" i="7" s="1"/>
  <c r="P53" i="7"/>
  <c r="BB53" i="7" s="1"/>
  <c r="O53" i="7"/>
  <c r="BA53" i="7" s="1"/>
  <c r="N53" i="7"/>
  <c r="M53" i="7"/>
  <c r="L53" i="7"/>
  <c r="AX53" i="7" s="1"/>
  <c r="K53" i="7"/>
  <c r="AW53" i="7" s="1"/>
  <c r="J53" i="7"/>
  <c r="AV53" i="7" s="1"/>
  <c r="I53" i="7"/>
  <c r="AU53" i="7" s="1"/>
  <c r="H53" i="7"/>
  <c r="G53" i="7"/>
  <c r="AS53" i="7" s="1"/>
  <c r="F53" i="7"/>
  <c r="E53" i="7"/>
  <c r="D53" i="7"/>
  <c r="C53" i="7"/>
  <c r="BD53" i="7"/>
  <c r="AJ52" i="7"/>
  <c r="T52" i="7"/>
  <c r="BI52" i="7" s="1"/>
  <c r="S52" i="7"/>
  <c r="BG52" i="7" s="1"/>
  <c r="R52" i="7"/>
  <c r="BF52" i="7" s="1"/>
  <c r="Q52" i="7"/>
  <c r="BE52" i="7" s="1"/>
  <c r="P52" i="7"/>
  <c r="BB52" i="7" s="1"/>
  <c r="O52" i="7"/>
  <c r="BA52" i="7" s="1"/>
  <c r="N52" i="7"/>
  <c r="M52" i="7"/>
  <c r="L52" i="7"/>
  <c r="AX52" i="7" s="1"/>
  <c r="K52" i="7"/>
  <c r="AW52" i="7" s="1"/>
  <c r="J52" i="7"/>
  <c r="AV52" i="7" s="1"/>
  <c r="I52" i="7"/>
  <c r="AU52" i="7" s="1"/>
  <c r="H52" i="7"/>
  <c r="G52" i="7"/>
  <c r="AS52" i="7" s="1"/>
  <c r="F52" i="7"/>
  <c r="E52" i="7"/>
  <c r="D52" i="7"/>
  <c r="C52" i="7"/>
  <c r="AR52" i="7"/>
  <c r="AJ51" i="7"/>
  <c r="T51" i="7"/>
  <c r="BI51" i="7" s="1"/>
  <c r="S51" i="7"/>
  <c r="BG51" i="7" s="1"/>
  <c r="R51" i="7"/>
  <c r="BF51" i="7" s="1"/>
  <c r="Q51" i="7"/>
  <c r="BE51" i="7" s="1"/>
  <c r="P51" i="7"/>
  <c r="BB51" i="7" s="1"/>
  <c r="O51" i="7"/>
  <c r="BA51" i="7" s="1"/>
  <c r="N51" i="7"/>
  <c r="M51" i="7"/>
  <c r="L51" i="7"/>
  <c r="AX51" i="7" s="1"/>
  <c r="K51" i="7"/>
  <c r="AW51" i="7" s="1"/>
  <c r="J51" i="7"/>
  <c r="AV51" i="7" s="1"/>
  <c r="I51" i="7"/>
  <c r="AU51" i="7" s="1"/>
  <c r="H51" i="7"/>
  <c r="G51" i="7"/>
  <c r="AS51" i="7" s="1"/>
  <c r="F51" i="7"/>
  <c r="E51" i="7"/>
  <c r="D51" i="7"/>
  <c r="C51" i="7"/>
  <c r="AR51" i="7"/>
  <c r="AJ50" i="7"/>
  <c r="T50" i="7"/>
  <c r="BI50" i="7" s="1"/>
  <c r="S50" i="7"/>
  <c r="BG50" i="7" s="1"/>
  <c r="R50" i="7"/>
  <c r="BF50" i="7" s="1"/>
  <c r="Q50" i="7"/>
  <c r="BE50" i="7" s="1"/>
  <c r="P50" i="7"/>
  <c r="BB50" i="7" s="1"/>
  <c r="O50" i="7"/>
  <c r="BA50" i="7" s="1"/>
  <c r="N50" i="7"/>
  <c r="M50" i="7"/>
  <c r="L50" i="7"/>
  <c r="AX50" i="7" s="1"/>
  <c r="K50" i="7"/>
  <c r="AW50" i="7" s="1"/>
  <c r="J50" i="7"/>
  <c r="AV50" i="7" s="1"/>
  <c r="I50" i="7"/>
  <c r="AU50" i="7" s="1"/>
  <c r="H50" i="7"/>
  <c r="G50" i="7"/>
  <c r="AS50" i="7" s="1"/>
  <c r="F50" i="7"/>
  <c r="E50" i="7"/>
  <c r="D50" i="7"/>
  <c r="C50" i="7"/>
  <c r="AP50" i="7"/>
  <c r="AR50" i="7"/>
  <c r="AJ49" i="7"/>
  <c r="T49" i="7"/>
  <c r="BI49" i="7" s="1"/>
  <c r="S49" i="7"/>
  <c r="BG49" i="7" s="1"/>
  <c r="R49" i="7"/>
  <c r="BF49" i="7" s="1"/>
  <c r="Q49" i="7"/>
  <c r="BE49" i="7" s="1"/>
  <c r="P49" i="7"/>
  <c r="BB49" i="7" s="1"/>
  <c r="O49" i="7"/>
  <c r="BA49" i="7" s="1"/>
  <c r="N49" i="7"/>
  <c r="M49" i="7"/>
  <c r="L49" i="7"/>
  <c r="AX49" i="7" s="1"/>
  <c r="K49" i="7"/>
  <c r="AW49" i="7" s="1"/>
  <c r="J49" i="7"/>
  <c r="AV49" i="7" s="1"/>
  <c r="I49" i="7"/>
  <c r="AU49" i="7" s="1"/>
  <c r="H49" i="7"/>
  <c r="G49" i="7"/>
  <c r="AS49" i="7" s="1"/>
  <c r="F49" i="7"/>
  <c r="E49" i="7"/>
  <c r="D49" i="7"/>
  <c r="C49" i="7"/>
  <c r="AR49" i="7"/>
  <c r="AJ48" i="7"/>
  <c r="T48" i="7"/>
  <c r="BI48" i="7" s="1"/>
  <c r="S48" i="7"/>
  <c r="BG48" i="7" s="1"/>
  <c r="R48" i="7"/>
  <c r="BF48" i="7" s="1"/>
  <c r="Q48" i="7"/>
  <c r="BE48" i="7" s="1"/>
  <c r="P48" i="7"/>
  <c r="BB48" i="7" s="1"/>
  <c r="O48" i="7"/>
  <c r="BA48" i="7" s="1"/>
  <c r="N48" i="7"/>
  <c r="M48" i="7"/>
  <c r="L48" i="7"/>
  <c r="AX48" i="7" s="1"/>
  <c r="K48" i="7"/>
  <c r="AW48" i="7" s="1"/>
  <c r="J48" i="7"/>
  <c r="AV48" i="7" s="1"/>
  <c r="I48" i="7"/>
  <c r="AU48" i="7" s="1"/>
  <c r="H48" i="7"/>
  <c r="G48" i="7"/>
  <c r="AS48" i="7" s="1"/>
  <c r="F48" i="7"/>
  <c r="AP58" i="7" s="1"/>
  <c r="E48" i="7"/>
  <c r="D48" i="7"/>
  <c r="C48" i="7"/>
  <c r="AO48" i="7"/>
  <c r="BD48" i="7"/>
  <c r="AR47" i="7"/>
  <c r="AJ47" i="7"/>
  <c r="T47" i="7"/>
  <c r="BI47" i="7" s="1"/>
  <c r="S47" i="7"/>
  <c r="BG47" i="7" s="1"/>
  <c r="R47" i="7"/>
  <c r="BF47" i="7" s="1"/>
  <c r="Q47" i="7"/>
  <c r="BE47" i="7" s="1"/>
  <c r="P47" i="7"/>
  <c r="BB47" i="7" s="1"/>
  <c r="O47" i="7"/>
  <c r="BA47" i="7" s="1"/>
  <c r="N47" i="7"/>
  <c r="M47" i="7"/>
  <c r="L47" i="7"/>
  <c r="AX47" i="7" s="1"/>
  <c r="K47" i="7"/>
  <c r="AW47" i="7" s="1"/>
  <c r="J47" i="7"/>
  <c r="AV47" i="7" s="1"/>
  <c r="I47" i="7"/>
  <c r="AU47" i="7" s="1"/>
  <c r="H47" i="7"/>
  <c r="G47" i="7"/>
  <c r="AS47" i="7" s="1"/>
  <c r="F47" i="7"/>
  <c r="E47" i="7"/>
  <c r="D47" i="7"/>
  <c r="C47" i="7"/>
  <c r="BD47" i="7"/>
  <c r="AJ46" i="7"/>
  <c r="T46" i="7"/>
  <c r="BI46" i="7" s="1"/>
  <c r="S46" i="7"/>
  <c r="BG46" i="7" s="1"/>
  <c r="R46" i="7"/>
  <c r="BF46" i="7" s="1"/>
  <c r="Q46" i="7"/>
  <c r="BE46" i="7" s="1"/>
  <c r="P46" i="7"/>
  <c r="BB46" i="7" s="1"/>
  <c r="O46" i="7"/>
  <c r="BA46" i="7" s="1"/>
  <c r="N46" i="7"/>
  <c r="M46" i="7"/>
  <c r="L46" i="7"/>
  <c r="AX46" i="7" s="1"/>
  <c r="K46" i="7"/>
  <c r="AW46" i="7" s="1"/>
  <c r="J46" i="7"/>
  <c r="AV46" i="7" s="1"/>
  <c r="I46" i="7"/>
  <c r="AU46" i="7" s="1"/>
  <c r="H46" i="7"/>
  <c r="G46" i="7"/>
  <c r="AS46" i="7" s="1"/>
  <c r="F46" i="7"/>
  <c r="E46" i="7"/>
  <c r="D46" i="7"/>
  <c r="C46" i="7"/>
  <c r="BD46" i="7"/>
  <c r="AJ45" i="7"/>
  <c r="T45" i="7"/>
  <c r="BI45" i="7" s="1"/>
  <c r="S45" i="7"/>
  <c r="BG45" i="7" s="1"/>
  <c r="R45" i="7"/>
  <c r="BF45" i="7" s="1"/>
  <c r="Q45" i="7"/>
  <c r="BE45" i="7" s="1"/>
  <c r="P45" i="7"/>
  <c r="BB45" i="7" s="1"/>
  <c r="O45" i="7"/>
  <c r="BA45" i="7" s="1"/>
  <c r="N45" i="7"/>
  <c r="M45" i="7"/>
  <c r="L45" i="7"/>
  <c r="AX45" i="7" s="1"/>
  <c r="K45" i="7"/>
  <c r="AW45" i="7" s="1"/>
  <c r="J45" i="7"/>
  <c r="AV45" i="7" s="1"/>
  <c r="I45" i="7"/>
  <c r="AU45" i="7" s="1"/>
  <c r="H45" i="7"/>
  <c r="G45" i="7"/>
  <c r="AS45" i="7" s="1"/>
  <c r="F45" i="7"/>
  <c r="AP55" i="7" s="1"/>
  <c r="E45" i="7"/>
  <c r="D45" i="7"/>
  <c r="C45" i="7"/>
  <c r="AP45" i="7"/>
  <c r="BD45" i="7"/>
  <c r="AJ44" i="7"/>
  <c r="T44" i="7"/>
  <c r="BI44" i="7" s="1"/>
  <c r="S44" i="7"/>
  <c r="BG44" i="7" s="1"/>
  <c r="R44" i="7"/>
  <c r="BF44" i="7" s="1"/>
  <c r="Q44" i="7"/>
  <c r="BE44" i="7" s="1"/>
  <c r="P44" i="7"/>
  <c r="BB44" i="7" s="1"/>
  <c r="O44" i="7"/>
  <c r="BA44" i="7" s="1"/>
  <c r="N44" i="7"/>
  <c r="M44" i="7"/>
  <c r="L44" i="7"/>
  <c r="AX44" i="7" s="1"/>
  <c r="K44" i="7"/>
  <c r="AW44" i="7" s="1"/>
  <c r="J44" i="7"/>
  <c r="AV44" i="7" s="1"/>
  <c r="I44" i="7"/>
  <c r="AU44" i="7" s="1"/>
  <c r="H44" i="7"/>
  <c r="G44" i="7"/>
  <c r="AS44" i="7" s="1"/>
  <c r="F44" i="7"/>
  <c r="E44" i="7"/>
  <c r="D44" i="7"/>
  <c r="C44" i="7"/>
  <c r="AP44" i="7"/>
  <c r="AR44" i="7"/>
  <c r="AJ43" i="7"/>
  <c r="T43" i="7"/>
  <c r="BI43" i="7" s="1"/>
  <c r="S43" i="7"/>
  <c r="BG43" i="7" s="1"/>
  <c r="R43" i="7"/>
  <c r="BF43" i="7" s="1"/>
  <c r="Q43" i="7"/>
  <c r="BE43" i="7" s="1"/>
  <c r="P43" i="7"/>
  <c r="BB43" i="7" s="1"/>
  <c r="O43" i="7"/>
  <c r="BA43" i="7" s="1"/>
  <c r="N43" i="7"/>
  <c r="M43" i="7"/>
  <c r="L43" i="7"/>
  <c r="AX43" i="7" s="1"/>
  <c r="K43" i="7"/>
  <c r="AW43" i="7" s="1"/>
  <c r="J43" i="7"/>
  <c r="AV43" i="7" s="1"/>
  <c r="I43" i="7"/>
  <c r="AU43" i="7" s="1"/>
  <c r="H43" i="7"/>
  <c r="G43" i="7"/>
  <c r="AS43" i="7" s="1"/>
  <c r="F43" i="7"/>
  <c r="AP53" i="7" s="1"/>
  <c r="E43" i="7"/>
  <c r="D43" i="7"/>
  <c r="C43" i="7"/>
  <c r="AR43" i="7"/>
  <c r="AJ42" i="7"/>
  <c r="T42" i="7"/>
  <c r="BI42" i="7" s="1"/>
  <c r="S42" i="7"/>
  <c r="BG42" i="7" s="1"/>
  <c r="R42" i="7"/>
  <c r="BF42" i="7" s="1"/>
  <c r="Q42" i="7"/>
  <c r="BE42" i="7" s="1"/>
  <c r="P42" i="7"/>
  <c r="BB42" i="7" s="1"/>
  <c r="O42" i="7"/>
  <c r="BA42" i="7" s="1"/>
  <c r="N42" i="7"/>
  <c r="M42" i="7"/>
  <c r="L42" i="7"/>
  <c r="AX42" i="7" s="1"/>
  <c r="K42" i="7"/>
  <c r="AW42" i="7" s="1"/>
  <c r="J42" i="7"/>
  <c r="AV42" i="7" s="1"/>
  <c r="I42" i="7"/>
  <c r="AU42" i="7" s="1"/>
  <c r="H42" i="7"/>
  <c r="G42" i="7"/>
  <c r="AS42" i="7" s="1"/>
  <c r="F42" i="7"/>
  <c r="AO52" i="7" s="1"/>
  <c r="E42" i="7"/>
  <c r="D42" i="7"/>
  <c r="C42" i="7"/>
  <c r="AP42" i="7"/>
  <c r="BD42" i="7"/>
  <c r="AJ41" i="7"/>
  <c r="T41" i="7"/>
  <c r="BI41" i="7" s="1"/>
  <c r="S41" i="7"/>
  <c r="BG41" i="7" s="1"/>
  <c r="R41" i="7"/>
  <c r="BF41" i="7" s="1"/>
  <c r="Q41" i="7"/>
  <c r="BE41" i="7" s="1"/>
  <c r="P41" i="7"/>
  <c r="BB41" i="7" s="1"/>
  <c r="O41" i="7"/>
  <c r="BA41" i="7" s="1"/>
  <c r="N41" i="7"/>
  <c r="M41" i="7"/>
  <c r="L41" i="7"/>
  <c r="AX41" i="7" s="1"/>
  <c r="K41" i="7"/>
  <c r="AW41" i="7" s="1"/>
  <c r="J41" i="7"/>
  <c r="AV41" i="7" s="1"/>
  <c r="I41" i="7"/>
  <c r="AU41" i="7" s="1"/>
  <c r="H41" i="7"/>
  <c r="G41" i="7"/>
  <c r="AS41" i="7" s="1"/>
  <c r="F41" i="7"/>
  <c r="AP51" i="7" s="1"/>
  <c r="E41" i="7"/>
  <c r="D41" i="7"/>
  <c r="C41" i="7"/>
  <c r="AR41" i="7"/>
  <c r="AJ40" i="7"/>
  <c r="T40" i="7"/>
  <c r="BI40" i="7" s="1"/>
  <c r="S40" i="7"/>
  <c r="BG40" i="7" s="1"/>
  <c r="R40" i="7"/>
  <c r="BF40" i="7" s="1"/>
  <c r="Q40" i="7"/>
  <c r="BE40" i="7" s="1"/>
  <c r="P40" i="7"/>
  <c r="BB40" i="7" s="1"/>
  <c r="O40" i="7"/>
  <c r="BA40" i="7" s="1"/>
  <c r="N40" i="7"/>
  <c r="M40" i="7"/>
  <c r="L40" i="7"/>
  <c r="AX40" i="7" s="1"/>
  <c r="K40" i="7"/>
  <c r="AW40" i="7" s="1"/>
  <c r="J40" i="7"/>
  <c r="AV40" i="7" s="1"/>
  <c r="I40" i="7"/>
  <c r="AU40" i="7" s="1"/>
  <c r="H40" i="7"/>
  <c r="G40" i="7"/>
  <c r="AS40" i="7" s="1"/>
  <c r="F40" i="7"/>
  <c r="E40" i="7"/>
  <c r="D40" i="7"/>
  <c r="C40" i="7"/>
  <c r="AJ39" i="7"/>
  <c r="T39" i="7"/>
  <c r="BI39" i="7" s="1"/>
  <c r="S39" i="7"/>
  <c r="BG39" i="7" s="1"/>
  <c r="R39" i="7"/>
  <c r="BF39" i="7" s="1"/>
  <c r="Q39" i="7"/>
  <c r="BE39" i="7" s="1"/>
  <c r="P39" i="7"/>
  <c r="BB39" i="7" s="1"/>
  <c r="O39" i="7"/>
  <c r="BA39" i="7" s="1"/>
  <c r="N39" i="7"/>
  <c r="M39" i="7"/>
  <c r="L39" i="7"/>
  <c r="AX39" i="7" s="1"/>
  <c r="K39" i="7"/>
  <c r="AW39" i="7" s="1"/>
  <c r="J39" i="7"/>
  <c r="AV39" i="7" s="1"/>
  <c r="I39" i="7"/>
  <c r="AU39" i="7" s="1"/>
  <c r="H39" i="7"/>
  <c r="G39" i="7"/>
  <c r="AS39" i="7" s="1"/>
  <c r="F39" i="7"/>
  <c r="E39" i="7"/>
  <c r="D39" i="7"/>
  <c r="C39" i="7"/>
  <c r="AP39" i="7"/>
  <c r="AJ38" i="7"/>
  <c r="T38" i="7"/>
  <c r="BI38" i="7" s="1"/>
  <c r="S38" i="7"/>
  <c r="BG38" i="7" s="1"/>
  <c r="R38" i="7"/>
  <c r="BF38" i="7" s="1"/>
  <c r="Q38" i="7"/>
  <c r="BE38" i="7" s="1"/>
  <c r="P38" i="7"/>
  <c r="BB38" i="7" s="1"/>
  <c r="O38" i="7"/>
  <c r="BA38" i="7" s="1"/>
  <c r="N38" i="7"/>
  <c r="M38" i="7"/>
  <c r="L38" i="7"/>
  <c r="AX38" i="7" s="1"/>
  <c r="K38" i="7"/>
  <c r="AW38" i="7" s="1"/>
  <c r="J38" i="7"/>
  <c r="AV38" i="7" s="1"/>
  <c r="I38" i="7"/>
  <c r="AU38" i="7" s="1"/>
  <c r="H38" i="7"/>
  <c r="G38" i="7"/>
  <c r="AS38" i="7" s="1"/>
  <c r="F38" i="7"/>
  <c r="E38" i="7"/>
  <c r="D38" i="7"/>
  <c r="C38" i="7"/>
  <c r="AJ37" i="7"/>
  <c r="T37" i="7"/>
  <c r="BI37" i="7" s="1"/>
  <c r="S37" i="7"/>
  <c r="BG37" i="7" s="1"/>
  <c r="R37" i="7"/>
  <c r="BF37" i="7" s="1"/>
  <c r="Q37" i="7"/>
  <c r="BE37" i="7" s="1"/>
  <c r="P37" i="7"/>
  <c r="BB37" i="7" s="1"/>
  <c r="O37" i="7"/>
  <c r="BA37" i="7" s="1"/>
  <c r="N37" i="7"/>
  <c r="M37" i="7"/>
  <c r="L37" i="7"/>
  <c r="AX37" i="7" s="1"/>
  <c r="K37" i="7"/>
  <c r="AW37" i="7" s="1"/>
  <c r="J37" i="7"/>
  <c r="AV37" i="7" s="1"/>
  <c r="I37" i="7"/>
  <c r="AU37" i="7" s="1"/>
  <c r="H37" i="7"/>
  <c r="G37" i="7"/>
  <c r="AS37" i="7" s="1"/>
  <c r="F37" i="7"/>
  <c r="AP47" i="7" s="1"/>
  <c r="E37" i="7"/>
  <c r="D37" i="7"/>
  <c r="C37" i="7"/>
  <c r="T17" i="7"/>
  <c r="S17" i="7"/>
  <c r="BG17" i="7" s="1"/>
  <c r="P17" i="7"/>
  <c r="AQ18" i="7" l="1"/>
  <c r="BO25" i="7"/>
  <c r="BL18" i="7"/>
  <c r="BR29" i="7"/>
  <c r="BR36" i="7"/>
  <c r="BP34" i="7"/>
  <c r="BL19" i="7"/>
  <c r="BR21" i="7"/>
  <c r="AQ26" i="7"/>
  <c r="AR26" i="7"/>
  <c r="BR22" i="7"/>
  <c r="AQ29" i="7"/>
  <c r="AQ35" i="7"/>
  <c r="AQ31" i="7"/>
  <c r="BP31" i="7"/>
  <c r="AQ25" i="7"/>
  <c r="BR34" i="7"/>
  <c r="BR23" i="7"/>
  <c r="BP35" i="7"/>
  <c r="BP30" i="7"/>
  <c r="BP32" i="7"/>
  <c r="BR18" i="7"/>
  <c r="AQ30" i="7"/>
  <c r="BR25" i="7"/>
  <c r="BP25" i="7"/>
  <c r="AQ36" i="7"/>
  <c r="BR32" i="7"/>
  <c r="BQ25" i="7"/>
  <c r="AQ28" i="7"/>
  <c r="BP28" i="7"/>
  <c r="BR26" i="7"/>
  <c r="AS72" i="7"/>
  <c r="AT72" i="7" s="1"/>
  <c r="AS78" i="7"/>
  <c r="AT78" i="7" s="1"/>
  <c r="AS132" i="7"/>
  <c r="AT132" i="7" s="1"/>
  <c r="AS152" i="7"/>
  <c r="AT152" i="7" s="1"/>
  <c r="AS173" i="7"/>
  <c r="AT173" i="7" s="1"/>
  <c r="AS194" i="7"/>
  <c r="AT194" i="7" s="1"/>
  <c r="AS323" i="7"/>
  <c r="AT323" i="7" s="1"/>
  <c r="AS459" i="7"/>
  <c r="AT459" i="7" s="1"/>
  <c r="BK488" i="7"/>
  <c r="BS488" i="7" s="1"/>
  <c r="AS506" i="7"/>
  <c r="AT506" i="7" s="1"/>
  <c r="AS106" i="7"/>
  <c r="AT106" i="7" s="1"/>
  <c r="AS122" i="7"/>
  <c r="AT122" i="7" s="1"/>
  <c r="AS162" i="7"/>
  <c r="AT162" i="7" s="1"/>
  <c r="AS167" i="7"/>
  <c r="AT167" i="7" s="1"/>
  <c r="AS178" i="7"/>
  <c r="AT178" i="7" s="1"/>
  <c r="AS209" i="7"/>
  <c r="AT209" i="7" s="1"/>
  <c r="AS275" i="7"/>
  <c r="AT275" i="7" s="1"/>
  <c r="AS296" i="7"/>
  <c r="AT296" i="7" s="1"/>
  <c r="AS328" i="7"/>
  <c r="AT328" i="7" s="1"/>
  <c r="AS333" i="7"/>
  <c r="AT333" i="7" s="1"/>
  <c r="AS379" i="7"/>
  <c r="AT379" i="7" s="1"/>
  <c r="AS409" i="7"/>
  <c r="AT409" i="7" s="1"/>
  <c r="AS494" i="7"/>
  <c r="AT494" i="7" s="1"/>
  <c r="AS172" i="7"/>
  <c r="AT172" i="7" s="1"/>
  <c r="AS224" i="7"/>
  <c r="AT224" i="7" s="1"/>
  <c r="AS234" i="7"/>
  <c r="AT234" i="7" s="1"/>
  <c r="AS244" i="7"/>
  <c r="AT244" i="7" s="1"/>
  <c r="AS265" i="7"/>
  <c r="AT265" i="7" s="1"/>
  <c r="AS344" i="7"/>
  <c r="AT344" i="7" s="1"/>
  <c r="AS369" i="7"/>
  <c r="AT369" i="7" s="1"/>
  <c r="BG398" i="7"/>
  <c r="BH398" i="7" s="1"/>
  <c r="BK498" i="7"/>
  <c r="BC498" i="7" s="1"/>
  <c r="AS499" i="7"/>
  <c r="AT499" i="7" s="1"/>
  <c r="AS99" i="7"/>
  <c r="AT99" i="7" s="1"/>
  <c r="AS115" i="7"/>
  <c r="AT115" i="7" s="1"/>
  <c r="AS151" i="7"/>
  <c r="AT151" i="7" s="1"/>
  <c r="AS208" i="7"/>
  <c r="AT208" i="7" s="1"/>
  <c r="BG208" i="7"/>
  <c r="BH208" i="7" s="1"/>
  <c r="AS332" i="7"/>
  <c r="AT332" i="7" s="1"/>
  <c r="AS403" i="7"/>
  <c r="AT403" i="7" s="1"/>
  <c r="AS458" i="7"/>
  <c r="AT458" i="7" s="1"/>
  <c r="AS473" i="7"/>
  <c r="AT473" i="7" s="1"/>
  <c r="AS493" i="7"/>
  <c r="AT493" i="7" s="1"/>
  <c r="AS82" i="7"/>
  <c r="AT82" i="7" s="1"/>
  <c r="AS125" i="7"/>
  <c r="AT125" i="7" s="1"/>
  <c r="AS161" i="7"/>
  <c r="AT161" i="7" s="1"/>
  <c r="AS171" i="7"/>
  <c r="AT171" i="7" s="1"/>
  <c r="AS233" i="7"/>
  <c r="AT233" i="7" s="1"/>
  <c r="AS238" i="7"/>
  <c r="AT238" i="7" s="1"/>
  <c r="AS243" i="7"/>
  <c r="AT243" i="7" s="1"/>
  <c r="AS249" i="7"/>
  <c r="AT249" i="7" s="1"/>
  <c r="AS264" i="7"/>
  <c r="AT264" i="7" s="1"/>
  <c r="AS274" i="7"/>
  <c r="AT274" i="7" s="1"/>
  <c r="AS290" i="7"/>
  <c r="AT290" i="7" s="1"/>
  <c r="AS349" i="7"/>
  <c r="AT349" i="7" s="1"/>
  <c r="AS392" i="7"/>
  <c r="AT392" i="7" s="1"/>
  <c r="AS408" i="7"/>
  <c r="BJ408" i="7" s="1"/>
  <c r="AS426" i="7"/>
  <c r="AT426" i="7" s="1"/>
  <c r="BK476" i="7"/>
  <c r="BS476" i="7" s="1"/>
  <c r="AS482" i="7"/>
  <c r="AT482" i="7" s="1"/>
  <c r="AS498" i="7"/>
  <c r="AT498" i="7" s="1"/>
  <c r="AS165" i="7"/>
  <c r="AT165" i="7" s="1"/>
  <c r="AS202" i="7"/>
  <c r="AT202" i="7" s="1"/>
  <c r="AS223" i="7"/>
  <c r="AT223" i="7" s="1"/>
  <c r="AS315" i="7"/>
  <c r="AT315" i="7" s="1"/>
  <c r="AS368" i="7"/>
  <c r="AT368" i="7" s="1"/>
  <c r="AS397" i="7"/>
  <c r="AT397" i="7" s="1"/>
  <c r="AS402" i="7"/>
  <c r="AT402" i="7" s="1"/>
  <c r="AS467" i="7"/>
  <c r="AT467" i="7" s="1"/>
  <c r="AS487" i="7"/>
  <c r="AT487" i="7" s="1"/>
  <c r="AS75" i="7"/>
  <c r="AT75" i="7" s="1"/>
  <c r="AS98" i="7"/>
  <c r="AT98" i="7" s="1"/>
  <c r="AS114" i="7"/>
  <c r="AT114" i="7" s="1"/>
  <c r="AS130" i="7"/>
  <c r="AT130" i="7" s="1"/>
  <c r="AS186" i="7"/>
  <c r="BJ186" i="7" s="1"/>
  <c r="AS207" i="7"/>
  <c r="AT207" i="7" s="1"/>
  <c r="AS232" i="7"/>
  <c r="AT232" i="7" s="1"/>
  <c r="AS283" i="7"/>
  <c r="AT283" i="7" s="1"/>
  <c r="AS358" i="7"/>
  <c r="AT358" i="7" s="1"/>
  <c r="AS377" i="7"/>
  <c r="AT377" i="7" s="1"/>
  <c r="AS447" i="7"/>
  <c r="BJ447" i="7" s="1"/>
  <c r="AS472" i="7"/>
  <c r="AT472" i="7" s="1"/>
  <c r="BK502" i="7"/>
  <c r="BQ502" i="7" s="1"/>
  <c r="AS144" i="7"/>
  <c r="AT144" i="7" s="1"/>
  <c r="AS164" i="7"/>
  <c r="BJ164" i="7" s="1"/>
  <c r="AS170" i="7"/>
  <c r="AT170" i="7" s="1"/>
  <c r="AS201" i="7"/>
  <c r="AT201" i="7" s="1"/>
  <c r="AS242" i="7"/>
  <c r="AT242" i="7" s="1"/>
  <c r="AS268" i="7"/>
  <c r="AT268" i="7" s="1"/>
  <c r="AS273" i="7"/>
  <c r="AT273" i="7" s="1"/>
  <c r="AS466" i="7"/>
  <c r="AT466" i="7" s="1"/>
  <c r="BK490" i="7"/>
  <c r="BC490" i="7" s="1"/>
  <c r="BK496" i="7"/>
  <c r="BC496" i="7" s="1"/>
  <c r="AS497" i="7"/>
  <c r="AT497" i="7" s="1"/>
  <c r="AS80" i="7"/>
  <c r="AT80" i="7" s="1"/>
  <c r="AS91" i="7"/>
  <c r="AT91" i="7" s="1"/>
  <c r="AS216" i="7"/>
  <c r="AT216" i="7" s="1"/>
  <c r="AS308" i="7"/>
  <c r="AT308" i="7" s="1"/>
  <c r="AS330" i="7"/>
  <c r="AT330" i="7" s="1"/>
  <c r="AS386" i="7"/>
  <c r="AT386" i="7" s="1"/>
  <c r="AS406" i="7"/>
  <c r="AT406" i="7" s="1"/>
  <c r="AS420" i="7"/>
  <c r="AT420" i="7" s="1"/>
  <c r="AS435" i="7"/>
  <c r="AT435" i="7" s="1"/>
  <c r="AS451" i="7"/>
  <c r="AT451" i="7" s="1"/>
  <c r="AS461" i="7"/>
  <c r="AT461" i="7" s="1"/>
  <c r="AS169" i="7"/>
  <c r="AT169" i="7" s="1"/>
  <c r="AS195" i="7"/>
  <c r="AT195" i="7" s="1"/>
  <c r="AS241" i="7"/>
  <c r="AT241" i="7" s="1"/>
  <c r="AS257" i="7"/>
  <c r="AT257" i="7" s="1"/>
  <c r="AS267" i="7"/>
  <c r="AT267" i="7" s="1"/>
  <c r="AS277" i="7"/>
  <c r="AT277" i="7" s="1"/>
  <c r="AS324" i="7"/>
  <c r="AT324" i="7" s="1"/>
  <c r="AS341" i="7"/>
  <c r="AT341" i="7" s="1"/>
  <c r="AS352" i="7"/>
  <c r="AT352" i="7" s="1"/>
  <c r="AS357" i="7"/>
  <c r="AT357" i="7" s="1"/>
  <c r="AS376" i="7"/>
  <c r="AT376" i="7" s="1"/>
  <c r="AS475" i="7"/>
  <c r="AT475" i="7" s="1"/>
  <c r="AS73" i="7"/>
  <c r="AT73" i="7" s="1"/>
  <c r="AS107" i="7"/>
  <c r="AT107" i="7" s="1"/>
  <c r="AS163" i="7"/>
  <c r="AT163" i="7" s="1"/>
  <c r="AS179" i="7"/>
  <c r="BJ179" i="7" s="1"/>
  <c r="AS297" i="7"/>
  <c r="BJ297" i="7" s="1"/>
  <c r="AS445" i="7"/>
  <c r="AT445" i="7" s="1"/>
  <c r="AS460" i="7"/>
  <c r="AT460" i="7" s="1"/>
  <c r="BK484" i="7"/>
  <c r="BS484" i="7" s="1"/>
  <c r="BK500" i="7"/>
  <c r="BS500" i="7" s="1"/>
  <c r="BK506" i="7"/>
  <c r="BC506" i="7" s="1"/>
  <c r="AS90" i="7"/>
  <c r="AT90" i="7" s="1"/>
  <c r="AS215" i="7"/>
  <c r="AT215" i="7" s="1"/>
  <c r="AS240" i="7"/>
  <c r="AT240" i="7" s="1"/>
  <c r="AS266" i="7"/>
  <c r="AT266" i="7" s="1"/>
  <c r="AS307" i="7"/>
  <c r="AT307" i="7" s="1"/>
  <c r="AS340" i="7"/>
  <c r="AT340" i="7" s="1"/>
  <c r="AS351" i="7"/>
  <c r="AT351" i="7" s="1"/>
  <c r="AS434" i="7"/>
  <c r="AT434" i="7" s="1"/>
  <c r="AS450" i="7"/>
  <c r="BJ450" i="7" s="1"/>
  <c r="BK494" i="7"/>
  <c r="BC494" i="7" s="1"/>
  <c r="AY169" i="7"/>
  <c r="AY252" i="7"/>
  <c r="AY267" i="7"/>
  <c r="AY361" i="7"/>
  <c r="AY38" i="7"/>
  <c r="AY43" i="7"/>
  <c r="BJ43" i="7"/>
  <c r="AY73" i="7"/>
  <c r="AY79" i="7"/>
  <c r="AY96" i="7"/>
  <c r="AY107" i="7"/>
  <c r="AY128" i="7"/>
  <c r="AY138" i="7"/>
  <c r="AY143" i="7"/>
  <c r="AY148" i="7"/>
  <c r="AY163" i="7"/>
  <c r="AY174" i="7"/>
  <c r="AY179" i="7"/>
  <c r="AY200" i="7"/>
  <c r="AY205" i="7"/>
  <c r="AY221" i="7"/>
  <c r="AY246" i="7"/>
  <c r="AY287" i="7"/>
  <c r="AY297" i="7"/>
  <c r="AY302" i="7"/>
  <c r="AY318" i="7"/>
  <c r="AY346" i="7"/>
  <c r="AY400" i="7"/>
  <c r="AY415" i="7"/>
  <c r="AY440" i="7"/>
  <c r="AY460" i="7"/>
  <c r="AY465" i="7"/>
  <c r="AY470" i="7"/>
  <c r="AY485" i="7"/>
  <c r="AY501" i="7"/>
  <c r="BJ501" i="7"/>
  <c r="AY56" i="7"/>
  <c r="AY68" i="7"/>
  <c r="AY277" i="7"/>
  <c r="AY390" i="7"/>
  <c r="AY49" i="7"/>
  <c r="AY55" i="7"/>
  <c r="BJ55" i="7"/>
  <c r="AY61" i="7"/>
  <c r="AY67" i="7"/>
  <c r="AY90" i="7"/>
  <c r="AY101" i="7"/>
  <c r="AY112" i="7"/>
  <c r="AY117" i="7"/>
  <c r="AY168" i="7"/>
  <c r="AY189" i="7"/>
  <c r="AY215" i="7"/>
  <c r="AY230" i="7"/>
  <c r="AY235" i="7"/>
  <c r="BJ235" i="7"/>
  <c r="AY240" i="7"/>
  <c r="AY261" i="7"/>
  <c r="AY266" i="7"/>
  <c r="AY271" i="7"/>
  <c r="AY281" i="7"/>
  <c r="BJ281" i="7"/>
  <c r="AY292" i="7"/>
  <c r="AY307" i="7"/>
  <c r="AY312" i="7"/>
  <c r="AY334" i="7"/>
  <c r="AY340" i="7"/>
  <c r="AY351" i="7"/>
  <c r="AY365" i="7"/>
  <c r="AY375" i="7"/>
  <c r="AY385" i="7"/>
  <c r="AY394" i="7"/>
  <c r="AY405" i="7"/>
  <c r="AY419" i="7"/>
  <c r="AY428" i="7"/>
  <c r="AY434" i="7"/>
  <c r="AY450" i="7"/>
  <c r="AY479" i="7"/>
  <c r="AY489" i="7"/>
  <c r="AY495" i="7"/>
  <c r="AY42" i="7"/>
  <c r="AY78" i="7"/>
  <c r="AY95" i="7"/>
  <c r="AY127" i="7"/>
  <c r="BJ127" i="7"/>
  <c r="AY132" i="7"/>
  <c r="AY137" i="7"/>
  <c r="AY142" i="7"/>
  <c r="AY147" i="7"/>
  <c r="AY152" i="7"/>
  <c r="AY158" i="7"/>
  <c r="BJ158" i="7"/>
  <c r="AY173" i="7"/>
  <c r="AY184" i="7"/>
  <c r="AY194" i="7"/>
  <c r="AY199" i="7"/>
  <c r="AY204" i="7"/>
  <c r="AY220" i="7"/>
  <c r="BJ220" i="7"/>
  <c r="AY256" i="7"/>
  <c r="AY286" i="7"/>
  <c r="AY323" i="7"/>
  <c r="AY356" i="7"/>
  <c r="BJ356" i="7"/>
  <c r="AY360" i="7"/>
  <c r="AY389" i="7"/>
  <c r="AY423" i="7"/>
  <c r="AY439" i="7"/>
  <c r="AY459" i="7"/>
  <c r="AY464" i="7"/>
  <c r="AY484" i="7"/>
  <c r="AY506" i="7"/>
  <c r="AY272" i="7"/>
  <c r="BJ272" i="7"/>
  <c r="AY352" i="7"/>
  <c r="AY376" i="7"/>
  <c r="AY429" i="7"/>
  <c r="AY475" i="7"/>
  <c r="AY480" i="7"/>
  <c r="AY37" i="7"/>
  <c r="AY48" i="7"/>
  <c r="AY54" i="7"/>
  <c r="AY60" i="7"/>
  <c r="AY66" i="7"/>
  <c r="AY83" i="7"/>
  <c r="AY89" i="7"/>
  <c r="AY106" i="7"/>
  <c r="AY111" i="7"/>
  <c r="AY167" i="7"/>
  <c r="AY178" i="7"/>
  <c r="AY239" i="7"/>
  <c r="AY250" i="7"/>
  <c r="AY260" i="7"/>
  <c r="AY280" i="7"/>
  <c r="BJ280" i="7"/>
  <c r="AY291" i="7"/>
  <c r="AY296" i="7"/>
  <c r="AY311" i="7"/>
  <c r="AY328" i="7"/>
  <c r="AY339" i="7"/>
  <c r="BJ339" i="7"/>
  <c r="AY350" i="7"/>
  <c r="AY364" i="7"/>
  <c r="AY379" i="7"/>
  <c r="AY384" i="7"/>
  <c r="AY409" i="7"/>
  <c r="BJ414" i="7"/>
  <c r="AY427" i="7"/>
  <c r="AY433" i="7"/>
  <c r="AY449" i="7"/>
  <c r="AY454" i="7"/>
  <c r="AY469" i="7"/>
  <c r="AY478" i="7"/>
  <c r="AY62" i="7"/>
  <c r="AY185" i="7"/>
  <c r="AY257" i="7"/>
  <c r="AY347" i="7"/>
  <c r="AY366" i="7"/>
  <c r="AY496" i="7"/>
  <c r="AY41" i="7"/>
  <c r="AY47" i="7"/>
  <c r="AY77" i="7"/>
  <c r="AY94" i="7"/>
  <c r="BJ94" i="7"/>
  <c r="AY126" i="7"/>
  <c r="AY136" i="7"/>
  <c r="AY146" i="7"/>
  <c r="AY157" i="7"/>
  <c r="AY183" i="7"/>
  <c r="AY193" i="7"/>
  <c r="AY198" i="7"/>
  <c r="AY214" i="7"/>
  <c r="AY219" i="7"/>
  <c r="AY224" i="7"/>
  <c r="AY229" i="7"/>
  <c r="AY234" i="7"/>
  <c r="AY244" i="7"/>
  <c r="AY255" i="7"/>
  <c r="AY265" i="7"/>
  <c r="AY270" i="7"/>
  <c r="AY285" i="7"/>
  <c r="AY306" i="7"/>
  <c r="AY316" i="7"/>
  <c r="AY322" i="7"/>
  <c r="AY344" i="7"/>
  <c r="AY355" i="7"/>
  <c r="AY369" i="7"/>
  <c r="AY374" i="7"/>
  <c r="AY393" i="7"/>
  <c r="AY398" i="7"/>
  <c r="AY438" i="7"/>
  <c r="AY463" i="7"/>
  <c r="AY499" i="7"/>
  <c r="AY505" i="7"/>
  <c r="AY102" i="7"/>
  <c r="AY190" i="7"/>
  <c r="AY282" i="7"/>
  <c r="AY395" i="7"/>
  <c r="AY53" i="7"/>
  <c r="AY59" i="7"/>
  <c r="AY65" i="7"/>
  <c r="AY71" i="7"/>
  <c r="AY88" i="7"/>
  <c r="AY99" i="7"/>
  <c r="AY105" i="7"/>
  <c r="AY110" i="7"/>
  <c r="AY115" i="7"/>
  <c r="AY121" i="7"/>
  <c r="AY131" i="7"/>
  <c r="AY141" i="7"/>
  <c r="AY151" i="7"/>
  <c r="AY166" i="7"/>
  <c r="AY177" i="7"/>
  <c r="AY187" i="7"/>
  <c r="AY208" i="7"/>
  <c r="AY300" i="7"/>
  <c r="BJ300" i="7"/>
  <c r="AY327" i="7"/>
  <c r="AY338" i="7"/>
  <c r="AY359" i="7"/>
  <c r="AY378" i="7"/>
  <c r="AY403" i="7"/>
  <c r="AY413" i="7"/>
  <c r="AY422" i="7"/>
  <c r="AY432" i="7"/>
  <c r="AY443" i="7"/>
  <c r="AY468" i="7"/>
  <c r="AY473" i="7"/>
  <c r="AY493" i="7"/>
  <c r="AY118" i="7"/>
  <c r="AY262" i="7"/>
  <c r="AY40" i="7"/>
  <c r="AY46" i="7"/>
  <c r="BJ76" i="7"/>
  <c r="AY82" i="7"/>
  <c r="AY93" i="7"/>
  <c r="AY125" i="7"/>
  <c r="AY156" i="7"/>
  <c r="AY171" i="7"/>
  <c r="AY182" i="7"/>
  <c r="AY192" i="7"/>
  <c r="AY197" i="7"/>
  <c r="AY213" i="7"/>
  <c r="AY218" i="7"/>
  <c r="AY233" i="7"/>
  <c r="AY238" i="7"/>
  <c r="AY249" i="7"/>
  <c r="AY254" i="7"/>
  <c r="AY264" i="7"/>
  <c r="AY274" i="7"/>
  <c r="AY279" i="7"/>
  <c r="BJ279" i="7"/>
  <c r="AY290" i="7"/>
  <c r="AY295" i="7"/>
  <c r="AY305" i="7"/>
  <c r="AY310" i="7"/>
  <c r="AY321" i="7"/>
  <c r="BJ343" i="7"/>
  <c r="AY349" i="7"/>
  <c r="AY363" i="7"/>
  <c r="AY373" i="7"/>
  <c r="AY383" i="7"/>
  <c r="AY392" i="7"/>
  <c r="AY408" i="7"/>
  <c r="AY417" i="7"/>
  <c r="AY426" i="7"/>
  <c r="AY437" i="7"/>
  <c r="AY448" i="7"/>
  <c r="AY453" i="7"/>
  <c r="AY477" i="7"/>
  <c r="BJ477" i="7"/>
  <c r="AY482" i="7"/>
  <c r="AY504" i="7"/>
  <c r="AY195" i="7"/>
  <c r="AY236" i="7"/>
  <c r="AY357" i="7"/>
  <c r="AY381" i="7"/>
  <c r="AY52" i="7"/>
  <c r="AY58" i="7"/>
  <c r="AY64" i="7"/>
  <c r="AY70" i="7"/>
  <c r="AY87" i="7"/>
  <c r="BJ87" i="7"/>
  <c r="AY104" i="7"/>
  <c r="AY120" i="7"/>
  <c r="AY135" i="7"/>
  <c r="AY165" i="7"/>
  <c r="AY176" i="7"/>
  <c r="AY202" i="7"/>
  <c r="AY223" i="7"/>
  <c r="AY228" i="7"/>
  <c r="AY269" i="7"/>
  <c r="AY315" i="7"/>
  <c r="AY326" i="7"/>
  <c r="AY331" i="7"/>
  <c r="AY337" i="7"/>
  <c r="AY368" i="7"/>
  <c r="AY397" i="7"/>
  <c r="AY431" i="7"/>
  <c r="AY462" i="7"/>
  <c r="AY487" i="7"/>
  <c r="AY424" i="7"/>
  <c r="AY45" i="7"/>
  <c r="AY75" i="7"/>
  <c r="AY81" i="7"/>
  <c r="AY98" i="7"/>
  <c r="AY109" i="7"/>
  <c r="AY114" i="7"/>
  <c r="AY130" i="7"/>
  <c r="AY140" i="7"/>
  <c r="AY150" i="7"/>
  <c r="AY155" i="7"/>
  <c r="AY160" i="7"/>
  <c r="AY181" i="7"/>
  <c r="AY186" i="7"/>
  <c r="AY191" i="7"/>
  <c r="AY207" i="7"/>
  <c r="AY212" i="7"/>
  <c r="AY217" i="7"/>
  <c r="AY232" i="7"/>
  <c r="AY248" i="7"/>
  <c r="AY258" i="7"/>
  <c r="AY278" i="7"/>
  <c r="AY283" i="7"/>
  <c r="AY289" i="7"/>
  <c r="AY299" i="7"/>
  <c r="AY304" i="7"/>
  <c r="AY320" i="7"/>
  <c r="AY342" i="7"/>
  <c r="AY372" i="7"/>
  <c r="AY377" i="7"/>
  <c r="BJ407" i="7"/>
  <c r="AY442" i="7"/>
  <c r="AY447" i="7"/>
  <c r="AY452" i="7"/>
  <c r="AY457" i="7"/>
  <c r="AY472" i="7"/>
  <c r="AY503" i="7"/>
  <c r="AY159" i="7"/>
  <c r="AY226" i="7"/>
  <c r="AY324" i="7"/>
  <c r="AY371" i="7"/>
  <c r="BJ371" i="7"/>
  <c r="AY411" i="7"/>
  <c r="AY39" i="7"/>
  <c r="AY51" i="7"/>
  <c r="AY57" i="7"/>
  <c r="AY63" i="7"/>
  <c r="AY69" i="7"/>
  <c r="BJ69" i="7"/>
  <c r="AY86" i="7"/>
  <c r="AY103" i="7"/>
  <c r="AY119" i="7"/>
  <c r="AY134" i="7"/>
  <c r="AY144" i="7"/>
  <c r="AY164" i="7"/>
  <c r="AY170" i="7"/>
  <c r="AY175" i="7"/>
  <c r="AY222" i="7"/>
  <c r="AY227" i="7"/>
  <c r="AY237" i="7"/>
  <c r="AY242" i="7"/>
  <c r="AY253" i="7"/>
  <c r="AY263" i="7"/>
  <c r="AY268" i="7"/>
  <c r="AY273" i="7"/>
  <c r="AY294" i="7"/>
  <c r="AY314" i="7"/>
  <c r="AY336" i="7"/>
  <c r="AY348" i="7"/>
  <c r="AY353" i="7"/>
  <c r="AY367" i="7"/>
  <c r="AY391" i="7"/>
  <c r="AY396" i="7"/>
  <c r="AY401" i="7"/>
  <c r="AY416" i="7"/>
  <c r="AY425" i="7"/>
  <c r="AY430" i="7"/>
  <c r="AY466" i="7"/>
  <c r="AY481" i="7"/>
  <c r="AY486" i="7"/>
  <c r="AY491" i="7"/>
  <c r="AY497" i="7"/>
  <c r="AY50" i="7"/>
  <c r="AY85" i="7"/>
  <c r="AY211" i="7"/>
  <c r="BJ211" i="7"/>
  <c r="AY313" i="7"/>
  <c r="AY44" i="7"/>
  <c r="AY91" i="7"/>
  <c r="AY97" i="7"/>
  <c r="AY113" i="7"/>
  <c r="AY129" i="7"/>
  <c r="AY139" i="7"/>
  <c r="AY149" i="7"/>
  <c r="AY154" i="7"/>
  <c r="BJ180" i="7"/>
  <c r="AY206" i="7"/>
  <c r="AY231" i="7"/>
  <c r="AY247" i="7"/>
  <c r="AY288" i="7"/>
  <c r="BJ288" i="7"/>
  <c r="AY298" i="7"/>
  <c r="AY303" i="7"/>
  <c r="AY308" i="7"/>
  <c r="AY319" i="7"/>
  <c r="AY330" i="7"/>
  <c r="AY386" i="7"/>
  <c r="AY406" i="7"/>
  <c r="AY420" i="7"/>
  <c r="AY435" i="7"/>
  <c r="AY451" i="7"/>
  <c r="AY456" i="7"/>
  <c r="BJ456" i="7"/>
  <c r="AY461" i="7"/>
  <c r="AY471" i="7"/>
  <c r="AY502" i="7"/>
  <c r="BO75" i="7"/>
  <c r="BO46" i="7"/>
  <c r="BO94" i="7"/>
  <c r="BH75" i="7"/>
  <c r="BH172" i="7"/>
  <c r="BH241" i="7"/>
  <c r="BH276" i="7"/>
  <c r="BH292" i="7"/>
  <c r="BH65" i="7"/>
  <c r="BH45" i="7"/>
  <c r="BH56" i="7"/>
  <c r="BH68" i="7"/>
  <c r="AZ76" i="7"/>
  <c r="AY76" i="7"/>
  <c r="BH81" i="7"/>
  <c r="BH95" i="7"/>
  <c r="BH108" i="7"/>
  <c r="BH126" i="7"/>
  <c r="BJ145" i="7"/>
  <c r="BH146" i="7"/>
  <c r="BH165" i="7"/>
  <c r="BH180" i="7"/>
  <c r="BH196" i="7"/>
  <c r="BH197" i="7"/>
  <c r="BH211" i="7"/>
  <c r="BH212" i="7"/>
  <c r="BH232" i="7"/>
  <c r="AZ243" i="7"/>
  <c r="AY243" i="7"/>
  <c r="BH248" i="7"/>
  <c r="AZ259" i="7"/>
  <c r="AY259" i="7"/>
  <c r="BH285" i="7"/>
  <c r="AZ293" i="7"/>
  <c r="AY293" i="7"/>
  <c r="BH303" i="7"/>
  <c r="BH319" i="7"/>
  <c r="BH333" i="7"/>
  <c r="BH346" i="7"/>
  <c r="AZ354" i="7"/>
  <c r="AY354" i="7"/>
  <c r="BJ367" i="7"/>
  <c r="BH385" i="7"/>
  <c r="BH386" i="7"/>
  <c r="BH404" i="7"/>
  <c r="AZ414" i="7"/>
  <c r="AY414" i="7"/>
  <c r="AZ418" i="7"/>
  <c r="AY418" i="7"/>
  <c r="BJ429" i="7"/>
  <c r="BH442" i="7"/>
  <c r="BH443" i="7"/>
  <c r="BH444" i="7"/>
  <c r="BH464" i="7"/>
  <c r="BH484" i="7"/>
  <c r="AZ494" i="7"/>
  <c r="AY494" i="7"/>
  <c r="BH500" i="7"/>
  <c r="BH147" i="7"/>
  <c r="BH166" i="7"/>
  <c r="BH249" i="7"/>
  <c r="BH286" i="7"/>
  <c r="BH304" i="7"/>
  <c r="BH320" i="7"/>
  <c r="AZ329" i="7"/>
  <c r="AY329" i="7"/>
  <c r="BH334" i="7"/>
  <c r="AZ341" i="7"/>
  <c r="AY341" i="7"/>
  <c r="AZ358" i="7"/>
  <c r="AY358" i="7"/>
  <c r="BH368" i="7"/>
  <c r="BH369" i="7"/>
  <c r="AZ380" i="7"/>
  <c r="AY380" i="7"/>
  <c r="BH387" i="7"/>
  <c r="BH388" i="7"/>
  <c r="BH389" i="7"/>
  <c r="BH390" i="7"/>
  <c r="AZ399" i="7"/>
  <c r="AY399" i="7"/>
  <c r="BH405" i="7"/>
  <c r="BH406" i="7"/>
  <c r="BJ430" i="7"/>
  <c r="BH445" i="7"/>
  <c r="AZ455" i="7"/>
  <c r="AY455" i="7"/>
  <c r="BH465" i="7"/>
  <c r="BH466" i="7"/>
  <c r="BH485" i="7"/>
  <c r="BH486" i="7"/>
  <c r="BH501" i="7"/>
  <c r="BH57" i="7"/>
  <c r="BH69" i="7"/>
  <c r="BH82" i="7"/>
  <c r="BH83" i="7"/>
  <c r="BH109" i="7"/>
  <c r="BH110" i="7"/>
  <c r="BH198" i="7"/>
  <c r="BH213" i="7"/>
  <c r="BH233" i="7"/>
  <c r="BH250" i="7"/>
  <c r="BH47" i="7"/>
  <c r="BJ58" i="7"/>
  <c r="BH70" i="7"/>
  <c r="BH84" i="7"/>
  <c r="AZ92" i="7"/>
  <c r="AY92" i="7"/>
  <c r="BH96" i="7"/>
  <c r="BH111" i="7"/>
  <c r="BH128" i="7"/>
  <c r="BH148" i="7"/>
  <c r="BH167" i="7"/>
  <c r="BH182" i="7"/>
  <c r="BH199" i="7"/>
  <c r="BJ214" i="7"/>
  <c r="BH215" i="7"/>
  <c r="BH216" i="7"/>
  <c r="AZ225" i="7"/>
  <c r="AY225" i="7"/>
  <c r="BH234" i="7"/>
  <c r="BH235" i="7"/>
  <c r="AZ245" i="7"/>
  <c r="AY245" i="7"/>
  <c r="BH251" i="7"/>
  <c r="BH268" i="7"/>
  <c r="BH287" i="7"/>
  <c r="BH305" i="7"/>
  <c r="BH321" i="7"/>
  <c r="BH335" i="7"/>
  <c r="AZ343" i="7"/>
  <c r="AY343" i="7"/>
  <c r="BH347" i="7"/>
  <c r="AZ362" i="7"/>
  <c r="AY362" i="7"/>
  <c r="BH370" i="7"/>
  <c r="BH371" i="7"/>
  <c r="BJ372" i="7"/>
  <c r="AZ382" i="7"/>
  <c r="AY382" i="7"/>
  <c r="BH391" i="7"/>
  <c r="BH392" i="7"/>
  <c r="BH407" i="7"/>
  <c r="AZ421" i="7"/>
  <c r="AY421" i="7"/>
  <c r="BH431" i="7"/>
  <c r="BH446" i="7"/>
  <c r="AZ458" i="7"/>
  <c r="AY458" i="7"/>
  <c r="BH467" i="7"/>
  <c r="BH487" i="7"/>
  <c r="BH488" i="7"/>
  <c r="BH489" i="7"/>
  <c r="BH502" i="7"/>
  <c r="BH62" i="7"/>
  <c r="BH154" i="7"/>
  <c r="BH127" i="7"/>
  <c r="BH181" i="7"/>
  <c r="BH267" i="7"/>
  <c r="BH59" i="7"/>
  <c r="BH71" i="7"/>
  <c r="BH72" i="7"/>
  <c r="BH85" i="7"/>
  <c r="BH97" i="7"/>
  <c r="BH112" i="7"/>
  <c r="BH113" i="7"/>
  <c r="BH129" i="7"/>
  <c r="BH149" i="7"/>
  <c r="BH168" i="7"/>
  <c r="BH183" i="7"/>
  <c r="BH200" i="7"/>
  <c r="BH201" i="7"/>
  <c r="AZ209" i="7"/>
  <c r="AY209" i="7"/>
  <c r="BH217" i="7"/>
  <c r="BH236" i="7"/>
  <c r="BH252" i="7"/>
  <c r="BH269" i="7"/>
  <c r="BH270" i="7"/>
  <c r="BJ271" i="7"/>
  <c r="BH288" i="7"/>
  <c r="BH306" i="7"/>
  <c r="BH307" i="7"/>
  <c r="BH308" i="7"/>
  <c r="AZ317" i="7"/>
  <c r="AY317" i="7"/>
  <c r="BH322" i="7"/>
  <c r="BH336" i="7"/>
  <c r="BH348" i="7"/>
  <c r="BH349" i="7"/>
  <c r="BH350" i="7"/>
  <c r="BH373" i="7"/>
  <c r="BH393" i="7"/>
  <c r="BH394" i="7"/>
  <c r="AZ402" i="7"/>
  <c r="AY402" i="7"/>
  <c r="BH408" i="7"/>
  <c r="BH409" i="7"/>
  <c r="BH432" i="7"/>
  <c r="BH468" i="7"/>
  <c r="BH490" i="7"/>
  <c r="AZ498" i="7"/>
  <c r="AY498" i="7"/>
  <c r="BH503" i="7"/>
  <c r="BH130" i="7"/>
  <c r="BH131" i="7"/>
  <c r="BH169" i="7"/>
  <c r="BH184" i="7"/>
  <c r="BH185" i="7"/>
  <c r="BH187" i="7"/>
  <c r="BH202" i="7"/>
  <c r="AZ210" i="7"/>
  <c r="AY210" i="7"/>
  <c r="BH218" i="7"/>
  <c r="BH237" i="7"/>
  <c r="BH238" i="7"/>
  <c r="BH239" i="7"/>
  <c r="BH253" i="7"/>
  <c r="BH254" i="7"/>
  <c r="BH272" i="7"/>
  <c r="AZ284" i="7"/>
  <c r="AY284" i="7"/>
  <c r="BH289" i="7"/>
  <c r="AZ301" i="7"/>
  <c r="AY301" i="7"/>
  <c r="BH309" i="7"/>
  <c r="BH323" i="7"/>
  <c r="BH324" i="7"/>
  <c r="AZ332" i="7"/>
  <c r="AY332" i="7"/>
  <c r="BH337" i="7"/>
  <c r="AZ345" i="7"/>
  <c r="AY345" i="7"/>
  <c r="BH351" i="7"/>
  <c r="BH374" i="7"/>
  <c r="BH375" i="7"/>
  <c r="BH410" i="7"/>
  <c r="BH433" i="7"/>
  <c r="AZ441" i="7"/>
  <c r="AY441" i="7"/>
  <c r="BH448" i="7"/>
  <c r="BH449" i="7"/>
  <c r="BJ469" i="7"/>
  <c r="BH470" i="7"/>
  <c r="AZ483" i="7"/>
  <c r="AY483" i="7"/>
  <c r="BH491" i="7"/>
  <c r="BH504" i="7"/>
  <c r="BH46" i="7"/>
  <c r="BJ48" i="7"/>
  <c r="BJ60" i="7"/>
  <c r="BH73" i="7"/>
  <c r="AZ80" i="7"/>
  <c r="AY80" i="7"/>
  <c r="BH86" i="7"/>
  <c r="BH98" i="7"/>
  <c r="BH99" i="7"/>
  <c r="BH114" i="7"/>
  <c r="BH115" i="7"/>
  <c r="AZ122" i="7"/>
  <c r="AY122" i="7"/>
  <c r="AZ123" i="7"/>
  <c r="AY123" i="7"/>
  <c r="AZ124" i="7"/>
  <c r="AY124" i="7"/>
  <c r="BH133" i="7"/>
  <c r="BH150" i="7"/>
  <c r="BH151" i="7"/>
  <c r="BH152" i="7"/>
  <c r="AZ161" i="7"/>
  <c r="AY161" i="7"/>
  <c r="AZ162" i="7"/>
  <c r="AY162" i="7"/>
  <c r="BH49" i="7"/>
  <c r="BH61" i="7"/>
  <c r="BH74" i="7"/>
  <c r="BH87" i="7"/>
  <c r="BH100" i="7"/>
  <c r="AZ108" i="7"/>
  <c r="AY108" i="7"/>
  <c r="BH116" i="7"/>
  <c r="BH134" i="7"/>
  <c r="AZ145" i="7"/>
  <c r="AY145" i="7"/>
  <c r="BH153" i="7"/>
  <c r="BH170" i="7"/>
  <c r="BH171" i="7"/>
  <c r="AZ180" i="7"/>
  <c r="AY180" i="7"/>
  <c r="BH188" i="7"/>
  <c r="AZ196" i="7"/>
  <c r="AY196" i="7"/>
  <c r="BH203" i="7"/>
  <c r="BH204" i="7"/>
  <c r="BH219" i="7"/>
  <c r="BH240" i="7"/>
  <c r="BH255" i="7"/>
  <c r="BH273" i="7"/>
  <c r="BH274" i="7"/>
  <c r="BH275" i="7"/>
  <c r="BH290" i="7"/>
  <c r="BH291" i="7"/>
  <c r="BH310" i="7"/>
  <c r="BH311" i="7"/>
  <c r="BH325" i="7"/>
  <c r="AZ333" i="7"/>
  <c r="AY333" i="7"/>
  <c r="BH338" i="7"/>
  <c r="BH352" i="7"/>
  <c r="BH376" i="7"/>
  <c r="BH378" i="7"/>
  <c r="BH396" i="7"/>
  <c r="AZ404" i="7"/>
  <c r="AY404" i="7"/>
  <c r="BH411" i="7"/>
  <c r="BH412" i="7"/>
  <c r="BH413" i="7"/>
  <c r="BH434" i="7"/>
  <c r="BH435" i="7"/>
  <c r="AZ444" i="7"/>
  <c r="AY444" i="7"/>
  <c r="BH451" i="7"/>
  <c r="BH471" i="7"/>
  <c r="BH492" i="7"/>
  <c r="AZ500" i="7"/>
  <c r="AY500" i="7"/>
  <c r="BH505" i="7"/>
  <c r="BH88" i="7"/>
  <c r="BH101" i="7"/>
  <c r="BH436" i="7"/>
  <c r="AZ445" i="7"/>
  <c r="AY445" i="7"/>
  <c r="BH452" i="7"/>
  <c r="BH472" i="7"/>
  <c r="BH473" i="7"/>
  <c r="BH475" i="7"/>
  <c r="BH476" i="7"/>
  <c r="BH38" i="7"/>
  <c r="BH63" i="7"/>
  <c r="BH76" i="7"/>
  <c r="AZ84" i="7"/>
  <c r="AY84" i="7"/>
  <c r="BH89" i="7"/>
  <c r="BH102" i="7"/>
  <c r="BH118" i="7"/>
  <c r="BH137" i="7"/>
  <c r="BJ155" i="7"/>
  <c r="BH173" i="7"/>
  <c r="BH189" i="7"/>
  <c r="BH206" i="7"/>
  <c r="AZ216" i="7"/>
  <c r="AY216" i="7"/>
  <c r="BH221" i="7"/>
  <c r="BJ222" i="7"/>
  <c r="AZ251" i="7"/>
  <c r="AY251" i="7"/>
  <c r="BH259" i="7"/>
  <c r="BH260" i="7"/>
  <c r="BH277" i="7"/>
  <c r="BH278" i="7"/>
  <c r="BJ293" i="7"/>
  <c r="BH313" i="7"/>
  <c r="BH327" i="7"/>
  <c r="AZ335" i="7"/>
  <c r="AY335" i="7"/>
  <c r="BH340" i="7"/>
  <c r="BH354" i="7"/>
  <c r="BH355" i="7"/>
  <c r="AZ370" i="7"/>
  <c r="AY370" i="7"/>
  <c r="BH379" i="7"/>
  <c r="AZ407" i="7"/>
  <c r="AY407" i="7"/>
  <c r="BH414" i="7"/>
  <c r="BH415" i="7"/>
  <c r="BH416" i="7"/>
  <c r="BH417" i="7"/>
  <c r="BH418" i="7"/>
  <c r="BH437" i="7"/>
  <c r="AZ446" i="7"/>
  <c r="AY446" i="7"/>
  <c r="BJ453" i="7"/>
  <c r="BH454" i="7"/>
  <c r="AZ467" i="7"/>
  <c r="AY467" i="7"/>
  <c r="BH477" i="7"/>
  <c r="BH478" i="7"/>
  <c r="AZ488" i="7"/>
  <c r="AY488" i="7"/>
  <c r="BH494" i="7"/>
  <c r="BH506" i="7"/>
  <c r="BH50" i="7"/>
  <c r="BH135" i="7"/>
  <c r="BH220" i="7"/>
  <c r="BH312" i="7"/>
  <c r="AZ388" i="7"/>
  <c r="AY388" i="7"/>
  <c r="BH474" i="7"/>
  <c r="BH493" i="7"/>
  <c r="BH37" i="7"/>
  <c r="BH39" i="7"/>
  <c r="BH40" i="7"/>
  <c r="BH51" i="7"/>
  <c r="BH41" i="7"/>
  <c r="BH52" i="7"/>
  <c r="BH64" i="7"/>
  <c r="AZ72" i="7"/>
  <c r="AY72" i="7"/>
  <c r="BH77" i="7"/>
  <c r="BH91" i="7"/>
  <c r="BH103" i="7"/>
  <c r="BH119" i="7"/>
  <c r="BH138" i="7"/>
  <c r="BH156" i="7"/>
  <c r="BH174" i="7"/>
  <c r="BH175" i="7"/>
  <c r="BH190" i="7"/>
  <c r="BH191" i="7"/>
  <c r="AZ201" i="7"/>
  <c r="AY201" i="7"/>
  <c r="BH207" i="7"/>
  <c r="BH223" i="7"/>
  <c r="BH244" i="7"/>
  <c r="BH261" i="7"/>
  <c r="BH279" i="7"/>
  <c r="BH280" i="7"/>
  <c r="BH294" i="7"/>
  <c r="BH295" i="7"/>
  <c r="BH296" i="7"/>
  <c r="BH297" i="7"/>
  <c r="BH314" i="7"/>
  <c r="BH328" i="7"/>
  <c r="BH329" i="7"/>
  <c r="BH341" i="7"/>
  <c r="BJ342" i="7"/>
  <c r="BH356" i="7"/>
  <c r="BH357" i="7"/>
  <c r="BH358" i="7"/>
  <c r="BH359" i="7"/>
  <c r="BH360" i="7"/>
  <c r="BH361" i="7"/>
  <c r="BH380" i="7"/>
  <c r="BH399" i="7"/>
  <c r="BH419" i="7"/>
  <c r="BH420" i="7"/>
  <c r="BH438" i="7"/>
  <c r="BH455" i="7"/>
  <c r="BH456" i="7"/>
  <c r="BH479" i="7"/>
  <c r="AZ490" i="7"/>
  <c r="AY490" i="7"/>
  <c r="BH495" i="7"/>
  <c r="BH397" i="7"/>
  <c r="BH53" i="7"/>
  <c r="BH78" i="7"/>
  <c r="BH92" i="7"/>
  <c r="BH120" i="7"/>
  <c r="AZ133" i="7"/>
  <c r="AY133" i="7"/>
  <c r="BH139" i="7"/>
  <c r="BH157" i="7"/>
  <c r="BH176" i="7"/>
  <c r="BH192" i="7"/>
  <c r="BH225" i="7"/>
  <c r="BH226" i="7"/>
  <c r="BH245" i="7"/>
  <c r="BH262" i="7"/>
  <c r="BH281" i="7"/>
  <c r="BH298" i="7"/>
  <c r="AZ309" i="7"/>
  <c r="AY309" i="7"/>
  <c r="BH315" i="7"/>
  <c r="BH316" i="7"/>
  <c r="BH330" i="7"/>
  <c r="BH343" i="7"/>
  <c r="BH362" i="7"/>
  <c r="BH363" i="7"/>
  <c r="BH364" i="7"/>
  <c r="BH381" i="7"/>
  <c r="BH382" i="7"/>
  <c r="BH400" i="7"/>
  <c r="BH401" i="7"/>
  <c r="AZ410" i="7"/>
  <c r="AY410" i="7"/>
  <c r="BH421" i="7"/>
  <c r="BH422" i="7"/>
  <c r="BH423" i="7"/>
  <c r="BH424" i="7"/>
  <c r="BH439" i="7"/>
  <c r="BH457" i="7"/>
  <c r="BH459" i="7"/>
  <c r="BH480" i="7"/>
  <c r="BH496" i="7"/>
  <c r="BH117" i="7"/>
  <c r="BH136" i="7"/>
  <c r="BH205" i="7"/>
  <c r="BH43" i="7"/>
  <c r="BH54" i="7"/>
  <c r="BH66" i="7"/>
  <c r="AZ74" i="7"/>
  <c r="AY74" i="7"/>
  <c r="BH79" i="7"/>
  <c r="BH93" i="7"/>
  <c r="AZ100" i="7"/>
  <c r="AY100" i="7"/>
  <c r="BH105" i="7"/>
  <c r="AZ116" i="7"/>
  <c r="AY116" i="7"/>
  <c r="BH121" i="7"/>
  <c r="BH140" i="7"/>
  <c r="BH141" i="7"/>
  <c r="BH142" i="7"/>
  <c r="AZ153" i="7"/>
  <c r="AY153" i="7"/>
  <c r="BH158" i="7"/>
  <c r="BH159" i="7"/>
  <c r="BH160" i="7"/>
  <c r="BH177" i="7"/>
  <c r="AZ188" i="7"/>
  <c r="AY188" i="7"/>
  <c r="BH193" i="7"/>
  <c r="AZ203" i="7"/>
  <c r="AY203" i="7"/>
  <c r="BH209" i="7"/>
  <c r="BH227" i="7"/>
  <c r="BJ246" i="7"/>
  <c r="AZ275" i="7"/>
  <c r="AY275" i="7"/>
  <c r="BH282" i="7"/>
  <c r="BH283" i="7"/>
  <c r="BH299" i="7"/>
  <c r="BH300" i="7"/>
  <c r="BH317" i="7"/>
  <c r="AZ325" i="7"/>
  <c r="AY325" i="7"/>
  <c r="BH331" i="7"/>
  <c r="BH344" i="7"/>
  <c r="BH365" i="7"/>
  <c r="BH383" i="7"/>
  <c r="BH384" i="7"/>
  <c r="BH402" i="7"/>
  <c r="AZ412" i="7"/>
  <c r="AY412" i="7"/>
  <c r="BH425" i="7"/>
  <c r="BH426" i="7"/>
  <c r="BH427" i="7"/>
  <c r="BH440" i="7"/>
  <c r="BJ481" i="7"/>
  <c r="BH482" i="7"/>
  <c r="AZ492" i="7"/>
  <c r="AY492" i="7"/>
  <c r="BH497" i="7"/>
  <c r="BH498" i="7"/>
  <c r="BH256" i="7"/>
  <c r="BH258" i="7"/>
  <c r="BH326" i="7"/>
  <c r="BH339" i="7"/>
  <c r="BH353" i="7"/>
  <c r="AZ387" i="7"/>
  <c r="AY387" i="7"/>
  <c r="BH42" i="7"/>
  <c r="BH104" i="7"/>
  <c r="BH44" i="7"/>
  <c r="BH55" i="7"/>
  <c r="BH67" i="7"/>
  <c r="BH80" i="7"/>
  <c r="BH94" i="7"/>
  <c r="BH106" i="7"/>
  <c r="BH107" i="7"/>
  <c r="BH122" i="7"/>
  <c r="BH123" i="7"/>
  <c r="BH124" i="7"/>
  <c r="BH143" i="7"/>
  <c r="BH144" i="7"/>
  <c r="BH161" i="7"/>
  <c r="BH162" i="7"/>
  <c r="BH163" i="7"/>
  <c r="AZ172" i="7"/>
  <c r="AY172" i="7"/>
  <c r="BH178" i="7"/>
  <c r="BH179" i="7"/>
  <c r="BH194" i="7"/>
  <c r="BH210" i="7"/>
  <c r="BH228" i="7"/>
  <c r="BH229" i="7"/>
  <c r="BH230" i="7"/>
  <c r="BH231" i="7"/>
  <c r="AZ241" i="7"/>
  <c r="AY241" i="7"/>
  <c r="BH247" i="7"/>
  <c r="BH263" i="7"/>
  <c r="BH264" i="7"/>
  <c r="AZ276" i="7"/>
  <c r="AY276" i="7"/>
  <c r="BH284" i="7"/>
  <c r="BH301" i="7"/>
  <c r="BH302" i="7"/>
  <c r="BH318" i="7"/>
  <c r="BH332" i="7"/>
  <c r="BH345" i="7"/>
  <c r="BH366" i="7"/>
  <c r="BH428" i="7"/>
  <c r="AZ436" i="7"/>
  <c r="AY436" i="7"/>
  <c r="BH441" i="7"/>
  <c r="BH461" i="7"/>
  <c r="BH462" i="7"/>
  <c r="BH463" i="7"/>
  <c r="AZ474" i="7"/>
  <c r="AY474" i="7"/>
  <c r="AZ476" i="7"/>
  <c r="AY476" i="7"/>
  <c r="BH483" i="7"/>
  <c r="BH499" i="7"/>
  <c r="AN32" i="7"/>
  <c r="AN31" i="7"/>
  <c r="AN33" i="7"/>
  <c r="AN23" i="7"/>
  <c r="AN30" i="7"/>
  <c r="AN21" i="7"/>
  <c r="AN35" i="7"/>
  <c r="AN34" i="7"/>
  <c r="AN36" i="7"/>
  <c r="AN29" i="7"/>
  <c r="AN27" i="7"/>
  <c r="AN26" i="7"/>
  <c r="AN18" i="7"/>
  <c r="AN28" i="7"/>
  <c r="AN25" i="7"/>
  <c r="AN24" i="7"/>
  <c r="AN22" i="7"/>
  <c r="AN19" i="7"/>
  <c r="AP19" i="7" s="1"/>
  <c r="BR19" i="7" s="1"/>
  <c r="AN20" i="7"/>
  <c r="AP20" i="7" s="1"/>
  <c r="BD221" i="7"/>
  <c r="AR150" i="7"/>
  <c r="AR174" i="7"/>
  <c r="AR121" i="7"/>
  <c r="BO443" i="7"/>
  <c r="AR326" i="7"/>
  <c r="BK457" i="7"/>
  <c r="BQ457" i="7" s="1"/>
  <c r="BD337" i="7"/>
  <c r="BK414" i="7"/>
  <c r="BC414" i="7" s="1"/>
  <c r="AZ295" i="7"/>
  <c r="BD327" i="7"/>
  <c r="BD333" i="7"/>
  <c r="BO446" i="7"/>
  <c r="AR480" i="7"/>
  <c r="BD51" i="7"/>
  <c r="BK164" i="7"/>
  <c r="BS164" i="7" s="1"/>
  <c r="BK193" i="7"/>
  <c r="BS193" i="7" s="1"/>
  <c r="BK475" i="7"/>
  <c r="BC475" i="7" s="1"/>
  <c r="BK501" i="7"/>
  <c r="BC501" i="7" s="1"/>
  <c r="BD105" i="7"/>
  <c r="AR143" i="7"/>
  <c r="BO217" i="7"/>
  <c r="BK243" i="7"/>
  <c r="BS243" i="7" s="1"/>
  <c r="AR262" i="7"/>
  <c r="BO308" i="7"/>
  <c r="BD318" i="7"/>
  <c r="BK344" i="7"/>
  <c r="BC344" i="7" s="1"/>
  <c r="AR353" i="7"/>
  <c r="BD368" i="7"/>
  <c r="AR379" i="7"/>
  <c r="BO393" i="7"/>
  <c r="BD396" i="7"/>
  <c r="AR399" i="7"/>
  <c r="BK446" i="7"/>
  <c r="BC446" i="7" s="1"/>
  <c r="AR62" i="7"/>
  <c r="BO62" i="7" s="1"/>
  <c r="AR106" i="7"/>
  <c r="BO138" i="7"/>
  <c r="BD181" i="7"/>
  <c r="BD213" i="7"/>
  <c r="BO273" i="7"/>
  <c r="BK300" i="7"/>
  <c r="BS300" i="7" s="1"/>
  <c r="BK314" i="7"/>
  <c r="BC314" i="7" s="1"/>
  <c r="AR404" i="7"/>
  <c r="AR421" i="7"/>
  <c r="BO457" i="7"/>
  <c r="BK462" i="7"/>
  <c r="BS462" i="7" s="1"/>
  <c r="BO489" i="7"/>
  <c r="BO324" i="7"/>
  <c r="BD157" i="7"/>
  <c r="BK196" i="7"/>
  <c r="BS196" i="7" s="1"/>
  <c r="BD205" i="7"/>
  <c r="BD209" i="7"/>
  <c r="BD249" i="7"/>
  <c r="BK334" i="7"/>
  <c r="BQ334" i="7" s="1"/>
  <c r="BK338" i="7"/>
  <c r="BS338" i="7" s="1"/>
  <c r="BK369" i="7"/>
  <c r="BS369" i="7" s="1"/>
  <c r="AR380" i="7"/>
  <c r="BD397" i="7"/>
  <c r="BD414" i="7"/>
  <c r="BO433" i="7"/>
  <c r="AR437" i="7"/>
  <c r="AR441" i="7"/>
  <c r="BK447" i="7"/>
  <c r="BS447" i="7" s="1"/>
  <c r="AR58" i="7"/>
  <c r="BK103" i="7"/>
  <c r="BQ103" i="7" s="1"/>
  <c r="BK173" i="7"/>
  <c r="BC173" i="7" s="1"/>
  <c r="AR182" i="7"/>
  <c r="AZ193" i="7"/>
  <c r="AZ267" i="7"/>
  <c r="BO311" i="7"/>
  <c r="BK397" i="7"/>
  <c r="BS397" i="7" s="1"/>
  <c r="BD445" i="7"/>
  <c r="AR477" i="7"/>
  <c r="BK482" i="7"/>
  <c r="BS482" i="7" s="1"/>
  <c r="BO135" i="7"/>
  <c r="BK206" i="7"/>
  <c r="BC206" i="7" s="1"/>
  <c r="BD220" i="7"/>
  <c r="AR225" i="7"/>
  <c r="BD246" i="7"/>
  <c r="AR261" i="7"/>
  <c r="BK271" i="7"/>
  <c r="BS271" i="7" s="1"/>
  <c r="BO346" i="7"/>
  <c r="BK351" i="7"/>
  <c r="BS351" i="7" s="1"/>
  <c r="BO401" i="7"/>
  <c r="BK423" i="7"/>
  <c r="BS423" i="7" s="1"/>
  <c r="AR429" i="7"/>
  <c r="BO434" i="7"/>
  <c r="BK486" i="7"/>
  <c r="BC486" i="7" s="1"/>
  <c r="BD54" i="7"/>
  <c r="BO54" i="7" s="1"/>
  <c r="BO169" i="7"/>
  <c r="BK179" i="7"/>
  <c r="BC179" i="7" s="1"/>
  <c r="BD189" i="7"/>
  <c r="BK220" i="7"/>
  <c r="BS220" i="7" s="1"/>
  <c r="BK246" i="7"/>
  <c r="BS246" i="7" s="1"/>
  <c r="AR268" i="7"/>
  <c r="BK343" i="7"/>
  <c r="BS343" i="7" s="1"/>
  <c r="BO419" i="7"/>
  <c r="BO464" i="7"/>
  <c r="BO469" i="7"/>
  <c r="BK491" i="7"/>
  <c r="BC491" i="7" s="1"/>
  <c r="BD50" i="7"/>
  <c r="BK154" i="7"/>
  <c r="BS154" i="7" s="1"/>
  <c r="BK226" i="7"/>
  <c r="BS226" i="7" s="1"/>
  <c r="AZ268" i="7"/>
  <c r="BD272" i="7"/>
  <c r="BO340" i="7"/>
  <c r="BK357" i="7"/>
  <c r="BS357" i="7" s="1"/>
  <c r="BO361" i="7"/>
  <c r="BK393" i="7"/>
  <c r="BS393" i="7" s="1"/>
  <c r="AR407" i="7"/>
  <c r="BK415" i="7"/>
  <c r="BC415" i="7" s="1"/>
  <c r="AP410" i="7"/>
  <c r="BK48" i="7"/>
  <c r="BS48" i="7" s="1"/>
  <c r="BO51" i="7"/>
  <c r="BD90" i="7"/>
  <c r="AR98" i="7"/>
  <c r="BD117" i="7"/>
  <c r="BO119" i="7"/>
  <c r="AR127" i="7"/>
  <c r="BD130" i="7"/>
  <c r="BK143" i="7"/>
  <c r="BC143" i="7" s="1"/>
  <c r="BO154" i="7"/>
  <c r="AR161" i="7"/>
  <c r="AR167" i="7"/>
  <c r="BK175" i="7"/>
  <c r="BS175" i="7" s="1"/>
  <c r="BK181" i="7"/>
  <c r="AP196" i="7"/>
  <c r="BD199" i="7"/>
  <c r="AP202" i="7"/>
  <c r="AP268" i="7"/>
  <c r="BO268" i="7"/>
  <c r="AO342" i="7"/>
  <c r="BO342" i="7"/>
  <c r="AP342" i="7"/>
  <c r="BK353" i="7"/>
  <c r="BQ353" i="7" s="1"/>
  <c r="AR463" i="7"/>
  <c r="BD463" i="7"/>
  <c r="AP188" i="7"/>
  <c r="BD63" i="7"/>
  <c r="BO63" i="7" s="1"/>
  <c r="AR66" i="7"/>
  <c r="BO66" i="7" s="1"/>
  <c r="BD75" i="7"/>
  <c r="BK87" i="7"/>
  <c r="BQ87" i="7" s="1"/>
  <c r="BO90" i="7"/>
  <c r="BO175" i="7"/>
  <c r="AR194" i="7"/>
  <c r="AO236" i="7"/>
  <c r="BO236" i="7"/>
  <c r="AZ417" i="7"/>
  <c r="AR459" i="7"/>
  <c r="BD459" i="7"/>
  <c r="AO167" i="7"/>
  <c r="AP52" i="7"/>
  <c r="AO55" i="7"/>
  <c r="BK69" i="7"/>
  <c r="BS69" i="7" s="1"/>
  <c r="BK75" i="7"/>
  <c r="BC75" i="7" s="1"/>
  <c r="AP79" i="7"/>
  <c r="BK85" i="7"/>
  <c r="BC85" i="7" s="1"/>
  <c r="BK93" i="7"/>
  <c r="BC93" i="7" s="1"/>
  <c r="BK101" i="7"/>
  <c r="BC101" i="7" s="1"/>
  <c r="AP111" i="7"/>
  <c r="AZ134" i="7"/>
  <c r="BD149" i="7"/>
  <c r="AZ428" i="7"/>
  <c r="BO474" i="7"/>
  <c r="BD212" i="7"/>
  <c r="AR212" i="7"/>
  <c r="BD43" i="7"/>
  <c r="BO43" i="7" s="1"/>
  <c r="BK52" i="7"/>
  <c r="BS52" i="7" s="1"/>
  <c r="AP60" i="7"/>
  <c r="AP64" i="7"/>
  <c r="AP99" i="7"/>
  <c r="AR118" i="7"/>
  <c r="BD134" i="7"/>
  <c r="AR137" i="7"/>
  <c r="BK152" i="7"/>
  <c r="BS152" i="7" s="1"/>
  <c r="BD166" i="7"/>
  <c r="BO179" i="7"/>
  <c r="AR193" i="7"/>
  <c r="BK202" i="7"/>
  <c r="BC202" i="7" s="1"/>
  <c r="BO204" i="7"/>
  <c r="AP266" i="7"/>
  <c r="AR360" i="7"/>
  <c r="BD360" i="7"/>
  <c r="BD280" i="7"/>
  <c r="AR280" i="7"/>
  <c r="BD372" i="7"/>
  <c r="AR372" i="7"/>
  <c r="AR498" i="7"/>
  <c r="BD498" i="7"/>
  <c r="BK40" i="7"/>
  <c r="BS40" i="7" s="1"/>
  <c r="AR67" i="7"/>
  <c r="AP83" i="7"/>
  <c r="BD86" i="7"/>
  <c r="BO86" i="7" s="1"/>
  <c r="AP365" i="7"/>
  <c r="AP404" i="7"/>
  <c r="BO404" i="7"/>
  <c r="BK451" i="7"/>
  <c r="BS451" i="7" s="1"/>
  <c r="AP451" i="7"/>
  <c r="BD74" i="7"/>
  <c r="BO74" i="7" s="1"/>
  <c r="AR77" i="7"/>
  <c r="BD89" i="7"/>
  <c r="BO89" i="7" s="1"/>
  <c r="AR97" i="7"/>
  <c r="AP103" i="7"/>
  <c r="BO105" i="7"/>
  <c r="AR109" i="7"/>
  <c r="AR129" i="7"/>
  <c r="AP135" i="7"/>
  <c r="BK156" i="7"/>
  <c r="BQ156" i="7" s="1"/>
  <c r="AP172" i="7"/>
  <c r="AP187" i="7"/>
  <c r="BK195" i="7"/>
  <c r="AR198" i="7"/>
  <c r="AZ331" i="7"/>
  <c r="BD384" i="7"/>
  <c r="AR384" i="7"/>
  <c r="AP87" i="7"/>
  <c r="BK44" i="7"/>
  <c r="BS44" i="7" s="1"/>
  <c r="BO47" i="7"/>
  <c r="AZ81" i="7"/>
  <c r="BK91" i="7"/>
  <c r="BS91" i="7" s="1"/>
  <c r="BK99" i="7"/>
  <c r="BS99" i="7" s="1"/>
  <c r="BK109" i="7"/>
  <c r="BS109" i="7" s="1"/>
  <c r="AP122" i="7"/>
  <c r="BO124" i="7"/>
  <c r="BO132" i="7"/>
  <c r="AR135" i="7"/>
  <c r="BD138" i="7"/>
  <c r="AR154" i="7"/>
  <c r="BO183" i="7"/>
  <c r="BD190" i="7"/>
  <c r="BO195" i="7"/>
  <c r="AR207" i="7"/>
  <c r="AP250" i="7"/>
  <c r="BO250" i="7"/>
  <c r="BK250" i="7"/>
  <c r="BC250" i="7" s="1"/>
  <c r="AR378" i="7"/>
  <c r="BD378" i="7"/>
  <c r="AR418" i="7"/>
  <c r="BD418" i="7"/>
  <c r="AR422" i="7"/>
  <c r="BD422" i="7"/>
  <c r="AP488" i="7"/>
  <c r="BO488" i="7"/>
  <c r="AP210" i="7"/>
  <c r="BK231" i="7"/>
  <c r="BC231" i="7" s="1"/>
  <c r="BD233" i="7"/>
  <c r="AP259" i="7"/>
  <c r="BO276" i="7"/>
  <c r="BO304" i="7"/>
  <c r="BK324" i="7"/>
  <c r="BS324" i="7" s="1"/>
  <c r="BO334" i="7"/>
  <c r="BK346" i="7"/>
  <c r="BC346" i="7" s="1"/>
  <c r="BD351" i="7"/>
  <c r="BK359" i="7"/>
  <c r="BS359" i="7" s="1"/>
  <c r="BK361" i="7"/>
  <c r="BS361" i="7" s="1"/>
  <c r="BK381" i="7"/>
  <c r="BS381" i="7" s="1"/>
  <c r="BO389" i="7"/>
  <c r="AP397" i="7"/>
  <c r="BK401" i="7"/>
  <c r="BS401" i="7" s="1"/>
  <c r="BK419" i="7"/>
  <c r="BS419" i="7" s="1"/>
  <c r="BO426" i="7"/>
  <c r="AP431" i="7"/>
  <c r="AP446" i="7"/>
  <c r="AP447" i="7"/>
  <c r="BK458" i="7"/>
  <c r="BS458" i="7" s="1"/>
  <c r="BD464" i="7"/>
  <c r="AP469" i="7"/>
  <c r="BD471" i="7"/>
  <c r="BD485" i="7"/>
  <c r="BK489" i="7"/>
  <c r="BC489" i="7" s="1"/>
  <c r="BD495" i="7"/>
  <c r="BO497" i="7"/>
  <c r="BK499" i="7"/>
  <c r="BC499" i="7" s="1"/>
  <c r="BO208" i="7"/>
  <c r="AP223" i="7"/>
  <c r="BO225" i="7"/>
  <c r="AP375" i="7"/>
  <c r="AP422" i="7"/>
  <c r="AP427" i="7"/>
  <c r="AP472" i="7"/>
  <c r="BO491" i="7"/>
  <c r="AP500" i="7"/>
  <c r="AP503" i="7"/>
  <c r="AR214" i="7"/>
  <c r="BD218" i="7"/>
  <c r="BK223" i="7"/>
  <c r="BC223" i="7" s="1"/>
  <c r="AR234" i="7"/>
  <c r="BK260" i="7"/>
  <c r="AR288" i="7"/>
  <c r="BK292" i="7"/>
  <c r="BS292" i="7" s="1"/>
  <c r="BO295" i="7"/>
  <c r="BD315" i="7"/>
  <c r="BO319" i="7"/>
  <c r="AR328" i="7"/>
  <c r="AR340" i="7"/>
  <c r="BD345" i="7"/>
  <c r="BK362" i="7"/>
  <c r="BS362" i="7" s="1"/>
  <c r="BK375" i="7"/>
  <c r="BK399" i="7"/>
  <c r="BQ399" i="7" s="1"/>
  <c r="BO435" i="7"/>
  <c r="BD442" i="7"/>
  <c r="BK444" i="7"/>
  <c r="BS444" i="7" s="1"/>
  <c r="AP465" i="7"/>
  <c r="AP475" i="7"/>
  <c r="BD484" i="7"/>
  <c r="BK210" i="7"/>
  <c r="BS210" i="7" s="1"/>
  <c r="AZ214" i="7"/>
  <c r="BO223" i="7"/>
  <c r="AP226" i="7"/>
  <c r="AP246" i="7"/>
  <c r="AP258" i="7"/>
  <c r="AP273" i="7"/>
  <c r="BO281" i="7"/>
  <c r="BD298" i="7"/>
  <c r="BK309" i="7"/>
  <c r="BS309" i="7" s="1"/>
  <c r="AR334" i="7"/>
  <c r="BO375" i="7"/>
  <c r="AR387" i="7"/>
  <c r="BK402" i="7"/>
  <c r="BS402" i="7" s="1"/>
  <c r="BD408" i="7"/>
  <c r="BO418" i="7"/>
  <c r="BK422" i="7"/>
  <c r="BC422" i="7" s="1"/>
  <c r="BO427" i="7"/>
  <c r="AR433" i="7"/>
  <c r="BD461" i="7"/>
  <c r="BO472" i="7"/>
  <c r="AR481" i="7"/>
  <c r="BD490" i="7"/>
  <c r="AR494" i="7"/>
  <c r="AP243" i="7"/>
  <c r="BO254" i="7"/>
  <c r="BK258" i="7"/>
  <c r="BD263" i="7"/>
  <c r="AR265" i="7"/>
  <c r="BK273" i="7"/>
  <c r="BS273" i="7" s="1"/>
  <c r="AP296" i="7"/>
  <c r="AP320" i="7"/>
  <c r="BK340" i="7"/>
  <c r="BS340" i="7" s="1"/>
  <c r="AZ348" i="7"/>
  <c r="BO350" i="7"/>
  <c r="AP389" i="7"/>
  <c r="AP405" i="7"/>
  <c r="BO422" i="7"/>
  <c r="BD438" i="7"/>
  <c r="BK449" i="7"/>
  <c r="BC449" i="7" s="1"/>
  <c r="AP489" i="7"/>
  <c r="BD492" i="7"/>
  <c r="AP497" i="7"/>
  <c r="BD501" i="7"/>
  <c r="BK503" i="7"/>
  <c r="BQ503" i="7" s="1"/>
  <c r="AR217" i="7"/>
  <c r="BK219" i="7"/>
  <c r="BS219" i="7" s="1"/>
  <c r="BD237" i="7"/>
  <c r="AP251" i="7"/>
  <c r="AP269" i="7"/>
  <c r="BK278" i="7"/>
  <c r="BC278" i="7" s="1"/>
  <c r="AP282" i="7"/>
  <c r="BO298" i="7"/>
  <c r="AP343" i="7"/>
  <c r="AP359" i="7"/>
  <c r="BK367" i="7"/>
  <c r="BC367" i="7" s="1"/>
  <c r="AR385" i="7"/>
  <c r="BD391" i="7"/>
  <c r="AP401" i="7"/>
  <c r="AP415" i="7"/>
  <c r="AP419" i="7"/>
  <c r="BO430" i="7"/>
  <c r="AP443" i="7"/>
  <c r="AP482" i="7"/>
  <c r="BD487" i="7"/>
  <c r="BO503" i="7"/>
  <c r="BD211" i="7"/>
  <c r="AZ222" i="7"/>
  <c r="BK251" i="7"/>
  <c r="BS251" i="7" s="1"/>
  <c r="BD269" i="7"/>
  <c r="BK282" i="7"/>
  <c r="BC282" i="7" s="1"/>
  <c r="BK286" i="7"/>
  <c r="BS286" i="7" s="1"/>
  <c r="BK301" i="7"/>
  <c r="BC301" i="7" s="1"/>
  <c r="AP304" i="7"/>
  <c r="BD314" i="7"/>
  <c r="AP324" i="7"/>
  <c r="BD336" i="7"/>
  <c r="AP351" i="7"/>
  <c r="BO364" i="7"/>
  <c r="BO367" i="7"/>
  <c r="BK370" i="7"/>
  <c r="BS370" i="7" s="1"/>
  <c r="BK379" i="7"/>
  <c r="BC379" i="7" s="1"/>
  <c r="BD383" i="7"/>
  <c r="AP414" i="7"/>
  <c r="BD434" i="7"/>
  <c r="BK436" i="7"/>
  <c r="BC436" i="7" s="1"/>
  <c r="AP439" i="7"/>
  <c r="AP457" i="7"/>
  <c r="BO460" i="7"/>
  <c r="BK487" i="7"/>
  <c r="BS487" i="7" s="1"/>
  <c r="BK497" i="7"/>
  <c r="BQ497" i="7" s="1"/>
  <c r="AZ71" i="7"/>
  <c r="AT70" i="7"/>
  <c r="AP107" i="7"/>
  <c r="AR141" i="7"/>
  <c r="BD141" i="7"/>
  <c r="AO171" i="7"/>
  <c r="BD191" i="7"/>
  <c r="AR191" i="7"/>
  <c r="AR226" i="7"/>
  <c r="BD226" i="7"/>
  <c r="BK37" i="7"/>
  <c r="BD37" i="7" s="1"/>
  <c r="BQ37" i="7" s="1"/>
  <c r="BK42" i="7"/>
  <c r="BQ42" i="7" s="1"/>
  <c r="AR42" i="7"/>
  <c r="BK46" i="7"/>
  <c r="BC46" i="7" s="1"/>
  <c r="AR46" i="7"/>
  <c r="BK57" i="7"/>
  <c r="BC57" i="7" s="1"/>
  <c r="BK61" i="7"/>
  <c r="BQ61" i="7" s="1"/>
  <c r="AP68" i="7"/>
  <c r="BK78" i="7"/>
  <c r="BS78" i="7" s="1"/>
  <c r="AR78" i="7"/>
  <c r="BK79" i="7"/>
  <c r="BQ79" i="7" s="1"/>
  <c r="BD81" i="7"/>
  <c r="BO81" i="7" s="1"/>
  <c r="AP93" i="7"/>
  <c r="BK94" i="7"/>
  <c r="BS94" i="7" s="1"/>
  <c r="AO94" i="7"/>
  <c r="AP95" i="7"/>
  <c r="AP101" i="7"/>
  <c r="BK102" i="7"/>
  <c r="BS102" i="7" s="1"/>
  <c r="AO102" i="7"/>
  <c r="BD110" i="7"/>
  <c r="AR110" i="7"/>
  <c r="BO110" i="7" s="1"/>
  <c r="AR125" i="7"/>
  <c r="BD125" i="7"/>
  <c r="BD159" i="7"/>
  <c r="AR159" i="7"/>
  <c r="AP164" i="7"/>
  <c r="AP167" i="7"/>
  <c r="AZ170" i="7"/>
  <c r="AR175" i="7"/>
  <c r="BD175" i="7"/>
  <c r="AP189" i="7"/>
  <c r="AP191" i="7"/>
  <c r="BO191" i="7"/>
  <c r="BK191" i="7"/>
  <c r="BC191" i="7" s="1"/>
  <c r="AO191" i="7"/>
  <c r="AO207" i="7"/>
  <c r="AZ208" i="7"/>
  <c r="AP213" i="7"/>
  <c r="BK232" i="7"/>
  <c r="BQ232" i="7" s="1"/>
  <c r="AP232" i="7"/>
  <c r="AP242" i="7"/>
  <c r="BO242" i="7"/>
  <c r="BK242" i="7"/>
  <c r="AO242" i="7"/>
  <c r="AP278" i="7"/>
  <c r="BK81" i="7"/>
  <c r="BS81" i="7" s="1"/>
  <c r="BK197" i="7"/>
  <c r="AP197" i="7"/>
  <c r="BO58" i="7"/>
  <c r="AO60" i="7"/>
  <c r="BK67" i="7"/>
  <c r="BQ67" i="7" s="1"/>
  <c r="AO67" i="7"/>
  <c r="AP77" i="7"/>
  <c r="AO79" i="7"/>
  <c r="BD82" i="7"/>
  <c r="BO82" i="7" s="1"/>
  <c r="AR93" i="7"/>
  <c r="AR94" i="7"/>
  <c r="BK97" i="7"/>
  <c r="BQ97" i="7" s="1"/>
  <c r="AR101" i="7"/>
  <c r="BO101" i="7" s="1"/>
  <c r="AR102" i="7"/>
  <c r="BO102" i="7" s="1"/>
  <c r="BK107" i="7"/>
  <c r="BS107" i="7" s="1"/>
  <c r="BK110" i="7"/>
  <c r="BS110" i="7" s="1"/>
  <c r="AO110" i="7"/>
  <c r="BD113" i="7"/>
  <c r="AR113" i="7"/>
  <c r="AP121" i="7"/>
  <c r="BO121" i="7"/>
  <c r="BK121" i="7"/>
  <c r="BC121" i="7" s="1"/>
  <c r="BD142" i="7"/>
  <c r="AR142" i="7"/>
  <c r="BK144" i="7"/>
  <c r="BS144" i="7" s="1"/>
  <c r="AP144" i="7"/>
  <c r="AP150" i="7"/>
  <c r="BO150" i="7"/>
  <c r="BK150" i="7"/>
  <c r="BC150" i="7" s="1"/>
  <c r="AP159" i="7"/>
  <c r="BO159" i="7"/>
  <c r="BK159" i="7"/>
  <c r="BC159" i="7" s="1"/>
  <c r="AO159" i="7"/>
  <c r="BD163" i="7"/>
  <c r="AR163" i="7"/>
  <c r="AZ177" i="7"/>
  <c r="BK182" i="7"/>
  <c r="BC182" i="7" s="1"/>
  <c r="BD222" i="7"/>
  <c r="AR222" i="7"/>
  <c r="BO274" i="7"/>
  <c r="AP274" i="7"/>
  <c r="BK274" i="7"/>
  <c r="BC274" i="7" s="1"/>
  <c r="AO274" i="7"/>
  <c r="AO43" i="7"/>
  <c r="AO63" i="7"/>
  <c r="AP222" i="7"/>
  <c r="BO222" i="7"/>
  <c r="BK222" i="7"/>
  <c r="BS222" i="7" s="1"/>
  <c r="AO222" i="7"/>
  <c r="BD257" i="7"/>
  <c r="AR257" i="7"/>
  <c r="BK43" i="7"/>
  <c r="BS43" i="7" s="1"/>
  <c r="AO68" i="7"/>
  <c r="AO95" i="7"/>
  <c r="BK49" i="7"/>
  <c r="BS49" i="7" s="1"/>
  <c r="AO56" i="7"/>
  <c r="BK63" i="7"/>
  <c r="BC63" i="7" s="1"/>
  <c r="AZ167" i="7"/>
  <c r="BK198" i="7"/>
  <c r="BS198" i="7" s="1"/>
  <c r="BO50" i="7"/>
  <c r="AP56" i="7"/>
  <c r="BK59" i="7"/>
  <c r="BS59" i="7" s="1"/>
  <c r="AO59" i="7"/>
  <c r="BK64" i="7"/>
  <c r="BS64" i="7" s="1"/>
  <c r="BK68" i="7"/>
  <c r="BS68" i="7" s="1"/>
  <c r="BK74" i="7"/>
  <c r="BS74" i="7" s="1"/>
  <c r="AO74" i="7"/>
  <c r="AR79" i="7"/>
  <c r="BK80" i="7"/>
  <c r="BC80" i="7" s="1"/>
  <c r="BK83" i="7"/>
  <c r="BS83" i="7" s="1"/>
  <c r="AR85" i="7"/>
  <c r="BO85" i="7" s="1"/>
  <c r="BK86" i="7"/>
  <c r="BC86" i="7" s="1"/>
  <c r="AO86" i="7"/>
  <c r="BK95" i="7"/>
  <c r="BS95" i="7" s="1"/>
  <c r="BO98" i="7"/>
  <c r="BD124" i="7"/>
  <c r="AR124" i="7"/>
  <c r="AZ129" i="7"/>
  <c r="BD151" i="7"/>
  <c r="AR151" i="7"/>
  <c r="BK167" i="7"/>
  <c r="BS167" i="7" s="1"/>
  <c r="BK171" i="7"/>
  <c r="BD178" i="7"/>
  <c r="BK189" i="7"/>
  <c r="BK194" i="7"/>
  <c r="BS194" i="7" s="1"/>
  <c r="AO194" i="7"/>
  <c r="AO201" i="7"/>
  <c r="BO201" i="7"/>
  <c r="BK201" i="7"/>
  <c r="BC201" i="7" s="1"/>
  <c r="AP201" i="7"/>
  <c r="BD254" i="7"/>
  <c r="AR254" i="7"/>
  <c r="BK72" i="7"/>
  <c r="BC72" i="7" s="1"/>
  <c r="BK98" i="7"/>
  <c r="BC98" i="7" s="1"/>
  <c r="AO107" i="7"/>
  <c r="BK53" i="7"/>
  <c r="BQ53" i="7" s="1"/>
  <c r="BK66" i="7"/>
  <c r="BQ66" i="7" s="1"/>
  <c r="BO163" i="7"/>
  <c r="AP163" i="7"/>
  <c r="BD201" i="7"/>
  <c r="AR201" i="7"/>
  <c r="BK41" i="7"/>
  <c r="BS41" i="7" s="1"/>
  <c r="BK55" i="7"/>
  <c r="BS55" i="7" s="1"/>
  <c r="BK58" i="7"/>
  <c r="BQ58" i="7" s="1"/>
  <c r="AR59" i="7"/>
  <c r="BO59" i="7" s="1"/>
  <c r="BK62" i="7"/>
  <c r="BC62" i="7" s="1"/>
  <c r="BK70" i="7"/>
  <c r="BS70" i="7" s="1"/>
  <c r="AO71" i="7"/>
  <c r="BK71" i="7"/>
  <c r="BQ71" i="7" s="1"/>
  <c r="AO75" i="7"/>
  <c r="BK90" i="7"/>
  <c r="BS90" i="7" s="1"/>
  <c r="AO90" i="7"/>
  <c r="AO91" i="7"/>
  <c r="BK92" i="7"/>
  <c r="BQ92" i="7" s="1"/>
  <c r="BK100" i="7"/>
  <c r="BS100" i="7" s="1"/>
  <c r="AP106" i="7"/>
  <c r="BO106" i="7"/>
  <c r="AO106" i="7"/>
  <c r="BK114" i="7"/>
  <c r="BQ114" i="7" s="1"/>
  <c r="AO114" i="7"/>
  <c r="BK116" i="7"/>
  <c r="BS116" i="7" s="1"/>
  <c r="BO130" i="7"/>
  <c r="AP130" i="7"/>
  <c r="BK130" i="7"/>
  <c r="BS130" i="7" s="1"/>
  <c r="AO130" i="7"/>
  <c r="AO143" i="7"/>
  <c r="BD146" i="7"/>
  <c r="AR146" i="7"/>
  <c r="BO160" i="7"/>
  <c r="AP160" i="7"/>
  <c r="BK160" i="7"/>
  <c r="AO160" i="7"/>
  <c r="AZ163" i="7"/>
  <c r="BO171" i="7"/>
  <c r="AP181" i="7"/>
  <c r="BD186" i="7"/>
  <c r="AR186" i="7"/>
  <c r="BD228" i="7"/>
  <c r="BK283" i="7"/>
  <c r="BS283" i="7" s="1"/>
  <c r="BK287" i="7"/>
  <c r="BS287" i="7" s="1"/>
  <c r="AP287" i="7"/>
  <c r="AT380" i="7"/>
  <c r="BK383" i="7"/>
  <c r="AP383" i="7"/>
  <c r="AP409" i="7"/>
  <c r="BO409" i="7"/>
  <c r="BK409" i="7"/>
  <c r="BS409" i="7" s="1"/>
  <c r="AO409" i="7"/>
  <c r="BD417" i="7"/>
  <c r="AR417" i="7"/>
  <c r="AO98" i="7"/>
  <c r="BK38" i="7"/>
  <c r="BD38" i="7" s="1"/>
  <c r="BQ38" i="7" s="1"/>
  <c r="BD185" i="7"/>
  <c r="AR185" i="7"/>
  <c r="BO42" i="7"/>
  <c r="AO44" i="7"/>
  <c r="AP48" i="7"/>
  <c r="BK51" i="7"/>
  <c r="BS51" i="7" s="1"/>
  <c r="AO51" i="7"/>
  <c r="AR55" i="7"/>
  <c r="BO55" i="7" s="1"/>
  <c r="BK56" i="7"/>
  <c r="BS56" i="7" s="1"/>
  <c r="BK60" i="7"/>
  <c r="BS60" i="7" s="1"/>
  <c r="BO67" i="7"/>
  <c r="AP71" i="7"/>
  <c r="BK73" i="7"/>
  <c r="AP75" i="7"/>
  <c r="BK77" i="7"/>
  <c r="BC77" i="7" s="1"/>
  <c r="BK82" i="7"/>
  <c r="BS82" i="7" s="1"/>
  <c r="AO82" i="7"/>
  <c r="BK84" i="7"/>
  <c r="BS84" i="7" s="1"/>
  <c r="AP91" i="7"/>
  <c r="BO93" i="7"/>
  <c r="BO97" i="7"/>
  <c r="AO99" i="7"/>
  <c r="AO109" i="7"/>
  <c r="BO109" i="7"/>
  <c r="AP109" i="7"/>
  <c r="BD128" i="7"/>
  <c r="AO140" i="7"/>
  <c r="BO140" i="7"/>
  <c r="BK140" i="7"/>
  <c r="BC140" i="7" s="1"/>
  <c r="AP140" i="7"/>
  <c r="AP143" i="7"/>
  <c r="AP146" i="7"/>
  <c r="BO146" i="7"/>
  <c r="BK146" i="7"/>
  <c r="BS146" i="7" s="1"/>
  <c r="AO146" i="7"/>
  <c r="BD162" i="7"/>
  <c r="AR162" i="7"/>
  <c r="BD170" i="7"/>
  <c r="AR183" i="7"/>
  <c r="BK186" i="7"/>
  <c r="BS186" i="7" s="1"/>
  <c r="AO186" i="7"/>
  <c r="BD203" i="7"/>
  <c r="BK211" i="7"/>
  <c r="AP211" i="7"/>
  <c r="BO218" i="7"/>
  <c r="AP218" i="7"/>
  <c r="BK218" i="7"/>
  <c r="BS218" i="7" s="1"/>
  <c r="AO218" i="7"/>
  <c r="BD349" i="7"/>
  <c r="AR349" i="7"/>
  <c r="BD371" i="7"/>
  <c r="AR371" i="7"/>
  <c r="AP85" i="7"/>
  <c r="BK45" i="7"/>
  <c r="BC45" i="7" s="1"/>
  <c r="BK39" i="7"/>
  <c r="BD39" i="7" s="1"/>
  <c r="BQ39" i="7" s="1"/>
  <c r="BK47" i="7"/>
  <c r="BC47" i="7" s="1"/>
  <c r="AO47" i="7"/>
  <c r="BK50" i="7"/>
  <c r="BS50" i="7" s="1"/>
  <c r="BK54" i="7"/>
  <c r="BK65" i="7"/>
  <c r="BS65" i="7" s="1"/>
  <c r="AP69" i="7"/>
  <c r="AZ70" i="7"/>
  <c r="AR71" i="7"/>
  <c r="BO71" i="7" s="1"/>
  <c r="BO77" i="7"/>
  <c r="AO83" i="7"/>
  <c r="BK89" i="7"/>
  <c r="BC89" i="7" s="1"/>
  <c r="BK105" i="7"/>
  <c r="BC105" i="7" s="1"/>
  <c r="AR133" i="7"/>
  <c r="BD133" i="7"/>
  <c r="BK163" i="7"/>
  <c r="BD171" i="7"/>
  <c r="AR171" i="7"/>
  <c r="AO177" i="7"/>
  <c r="BO177" i="7"/>
  <c r="BK177" i="7"/>
  <c r="BS177" i="7" s="1"/>
  <c r="AP177" i="7"/>
  <c r="AR197" i="7"/>
  <c r="BD197" i="7"/>
  <c r="AZ248" i="7"/>
  <c r="BO113" i="7"/>
  <c r="BK117" i="7"/>
  <c r="BS117" i="7" s="1"/>
  <c r="AR122" i="7"/>
  <c r="BK123" i="7"/>
  <c r="AP124" i="7"/>
  <c r="BO142" i="7"/>
  <c r="BK151" i="7"/>
  <c r="BC151" i="7" s="1"/>
  <c r="AO151" i="7"/>
  <c r="BD155" i="7"/>
  <c r="BO156" i="7"/>
  <c r="BK162" i="7"/>
  <c r="AO162" i="7"/>
  <c r="AP173" i="7"/>
  <c r="AR177" i="7"/>
  <c r="BK178" i="7"/>
  <c r="BC178" i="7" s="1"/>
  <c r="AO178" i="7"/>
  <c r="AO183" i="7"/>
  <c r="BK185" i="7"/>
  <c r="BS185" i="7" s="1"/>
  <c r="AO199" i="7"/>
  <c r="AP214" i="7"/>
  <c r="BO214" i="7"/>
  <c r="BK214" i="7"/>
  <c r="BC214" i="7" s="1"/>
  <c r="AO214" i="7"/>
  <c r="AP219" i="7"/>
  <c r="BK227" i="7"/>
  <c r="BS227" i="7" s="1"/>
  <c r="AP227" i="7"/>
  <c r="BD230" i="7"/>
  <c r="AR230" i="7"/>
  <c r="AR238" i="7"/>
  <c r="BD238" i="7"/>
  <c r="BK249" i="7"/>
  <c r="AO249" i="7"/>
  <c r="AR260" i="7"/>
  <c r="BD260" i="7"/>
  <c r="AP289" i="7"/>
  <c r="BO289" i="7"/>
  <c r="BK289" i="7"/>
  <c r="BS289" i="7" s="1"/>
  <c r="AO289" i="7"/>
  <c r="BO373" i="7"/>
  <c r="AP373" i="7"/>
  <c r="BK373" i="7"/>
  <c r="BS373" i="7" s="1"/>
  <c r="AO373" i="7"/>
  <c r="AR389" i="7"/>
  <c r="BD389" i="7"/>
  <c r="AZ466" i="7"/>
  <c r="BK106" i="7"/>
  <c r="BC106" i="7" s="1"/>
  <c r="BK115" i="7"/>
  <c r="BS115" i="7" s="1"/>
  <c r="BK119" i="7"/>
  <c r="BC119" i="7" s="1"/>
  <c r="BK124" i="7"/>
  <c r="BS124" i="7" s="1"/>
  <c r="BD126" i="7"/>
  <c r="BK131" i="7"/>
  <c r="BS131" i="7" s="1"/>
  <c r="AO131" i="7"/>
  <c r="BK132" i="7"/>
  <c r="BS132" i="7" s="1"/>
  <c r="BK134" i="7"/>
  <c r="BS134" i="7" s="1"/>
  <c r="AP136" i="7"/>
  <c r="BK138" i="7"/>
  <c r="BS138" i="7" s="1"/>
  <c r="AP148" i="7"/>
  <c r="BO158" i="7"/>
  <c r="BK169" i="7"/>
  <c r="BS169" i="7" s="1"/>
  <c r="BO185" i="7"/>
  <c r="AO187" i="7"/>
  <c r="AO188" i="7"/>
  <c r="AP199" i="7"/>
  <c r="AZ233" i="7"/>
  <c r="BO238" i="7"/>
  <c r="AP238" i="7"/>
  <c r="BK238" i="7"/>
  <c r="AO238" i="7"/>
  <c r="AR245" i="7"/>
  <c r="BK247" i="7"/>
  <c r="BC247" i="7" s="1"/>
  <c r="AR281" i="7"/>
  <c r="AO332" i="7"/>
  <c r="BO332" i="7"/>
  <c r="AP332" i="7"/>
  <c r="AT335" i="7"/>
  <c r="BD443" i="7"/>
  <c r="AR443" i="7"/>
  <c r="BK113" i="7"/>
  <c r="BS113" i="7" s="1"/>
  <c r="AR114" i="7"/>
  <c r="BO114" i="7" s="1"/>
  <c r="BO117" i="7"/>
  <c r="AO125" i="7"/>
  <c r="BK125" i="7"/>
  <c r="BC125" i="7" s="1"/>
  <c r="AO138" i="7"/>
  <c r="BK142" i="7"/>
  <c r="BS142" i="7" s="1"/>
  <c r="BK147" i="7"/>
  <c r="BS147" i="7" s="1"/>
  <c r="AO147" i="7"/>
  <c r="BK148" i="7"/>
  <c r="BS148" i="7" s="1"/>
  <c r="AP156" i="7"/>
  <c r="BD165" i="7"/>
  <c r="BK170" i="7"/>
  <c r="BS170" i="7" s="1"/>
  <c r="AO175" i="7"/>
  <c r="AP185" i="7"/>
  <c r="AZ207" i="7"/>
  <c r="AT210" i="7"/>
  <c r="AZ230" i="7"/>
  <c r="AO248" i="7"/>
  <c r="BO248" i="7"/>
  <c r="BK248" i="7"/>
  <c r="BS248" i="7" s="1"/>
  <c r="AP248" i="7"/>
  <c r="BD271" i="7"/>
  <c r="AR271" i="7"/>
  <c r="AZ272" i="7"/>
  <c r="BO285" i="7"/>
  <c r="AP285" i="7"/>
  <c r="BK285" i="7"/>
  <c r="AO285" i="7"/>
  <c r="BK326" i="7"/>
  <c r="BS326" i="7" s="1"/>
  <c r="BD375" i="7"/>
  <c r="AR375" i="7"/>
  <c r="AR392" i="7"/>
  <c r="BD392" i="7"/>
  <c r="BK108" i="7"/>
  <c r="BS108" i="7" s="1"/>
  <c r="AO115" i="7"/>
  <c r="AO119" i="7"/>
  <c r="BK122" i="7"/>
  <c r="BC122" i="7" s="1"/>
  <c r="AP125" i="7"/>
  <c r="AO127" i="7"/>
  <c r="BK127" i="7"/>
  <c r="BQ127" i="7" s="1"/>
  <c r="AP132" i="7"/>
  <c r="BK136" i="7"/>
  <c r="BS136" i="7" s="1"/>
  <c r="BK139" i="7"/>
  <c r="BS139" i="7" s="1"/>
  <c r="AO139" i="7"/>
  <c r="BO148" i="7"/>
  <c r="AP152" i="7"/>
  <c r="AO154" i="7"/>
  <c r="BK158" i="7"/>
  <c r="BS158" i="7" s="1"/>
  <c r="AR158" i="7"/>
  <c r="AP169" i="7"/>
  <c r="AO179" i="7"/>
  <c r="BK187" i="7"/>
  <c r="BK188" i="7"/>
  <c r="BS188" i="7" s="1"/>
  <c r="BO193" i="7"/>
  <c r="AO195" i="7"/>
  <c r="BK199" i="7"/>
  <c r="BC199" i="7" s="1"/>
  <c r="BD204" i="7"/>
  <c r="AR204" i="7"/>
  <c r="AP215" i="7"/>
  <c r="BO215" i="7"/>
  <c r="BK215" i="7"/>
  <c r="BC215" i="7" s="1"/>
  <c r="AO215" i="7"/>
  <c r="AR229" i="7"/>
  <c r="BD229" i="7"/>
  <c r="BK261" i="7"/>
  <c r="BS261" i="7" s="1"/>
  <c r="BD311" i="7"/>
  <c r="AR311" i="7"/>
  <c r="BK317" i="7"/>
  <c r="BS317" i="7" s="1"/>
  <c r="AP317" i="7"/>
  <c r="AZ337" i="7"/>
  <c r="BK111" i="7"/>
  <c r="BQ111" i="7" s="1"/>
  <c r="AP115" i="7"/>
  <c r="BK118" i="7"/>
  <c r="BS118" i="7" s="1"/>
  <c r="AO118" i="7"/>
  <c r="AO122" i="7"/>
  <c r="AP127" i="7"/>
  <c r="BO134" i="7"/>
  <c r="BK135" i="7"/>
  <c r="BC135" i="7" s="1"/>
  <c r="BK155" i="7"/>
  <c r="BC155" i="7" s="1"/>
  <c r="AO155" i="7"/>
  <c r="BK161" i="7"/>
  <c r="BC161" i="7" s="1"/>
  <c r="BK168" i="7"/>
  <c r="BC168" i="7" s="1"/>
  <c r="AR169" i="7"/>
  <c r="AO172" i="7"/>
  <c r="BK172" i="7"/>
  <c r="BS172" i="7" s="1"/>
  <c r="BK180" i="7"/>
  <c r="BS180" i="7" s="1"/>
  <c r="AO180" i="7"/>
  <c r="BK183" i="7"/>
  <c r="BS183" i="7" s="1"/>
  <c r="BK190" i="7"/>
  <c r="BS190" i="7" s="1"/>
  <c r="AP193" i="7"/>
  <c r="AO196" i="7"/>
  <c r="AO202" i="7"/>
  <c r="BK204" i="7"/>
  <c r="AP204" i="7"/>
  <c r="BO235" i="7"/>
  <c r="AP235" i="7"/>
  <c r="BK235" i="7"/>
  <c r="BS235" i="7" s="1"/>
  <c r="AO235" i="7"/>
  <c r="BD264" i="7"/>
  <c r="AR264" i="7"/>
  <c r="BK332" i="7"/>
  <c r="BC332" i="7" s="1"/>
  <c r="AZ334" i="7"/>
  <c r="BK209" i="7"/>
  <c r="AO209" i="7"/>
  <c r="BK224" i="7"/>
  <c r="BS224" i="7" s="1"/>
  <c r="AP228" i="7"/>
  <c r="AO234" i="7"/>
  <c r="BK234" i="7"/>
  <c r="BC234" i="7" s="1"/>
  <c r="AO239" i="7"/>
  <c r="BD242" i="7"/>
  <c r="BO246" i="7"/>
  <c r="AO254" i="7"/>
  <c r="BK256" i="7"/>
  <c r="BS256" i="7" s="1"/>
  <c r="AP260" i="7"/>
  <c r="AP264" i="7"/>
  <c r="AR273" i="7"/>
  <c r="BD276" i="7"/>
  <c r="AO281" i="7"/>
  <c r="BO284" i="7"/>
  <c r="AR287" i="7"/>
  <c r="BK291" i="7"/>
  <c r="BS291" i="7" s="1"/>
  <c r="AO316" i="7"/>
  <c r="BO316" i="7"/>
  <c r="BK316" i="7"/>
  <c r="BS316" i="7" s="1"/>
  <c r="AP316" i="7"/>
  <c r="BD342" i="7"/>
  <c r="AR342" i="7"/>
  <c r="AZ353" i="7"/>
  <c r="BO353" i="7"/>
  <c r="BK390" i="7"/>
  <c r="BS390" i="7" s="1"/>
  <c r="AZ416" i="7"/>
  <c r="BK417" i="7"/>
  <c r="BC417" i="7" s="1"/>
  <c r="AZ487" i="7"/>
  <c r="AO210" i="7"/>
  <c r="BK217" i="7"/>
  <c r="BC217" i="7" s="1"/>
  <c r="AO217" i="7"/>
  <c r="AP220" i="7"/>
  <c r="BK230" i="7"/>
  <c r="AP234" i="7"/>
  <c r="BK252" i="7"/>
  <c r="BO256" i="7"/>
  <c r="AO258" i="7"/>
  <c r="AO259" i="7"/>
  <c r="AO266" i="7"/>
  <c r="BK266" i="7"/>
  <c r="BS266" i="7" s="1"/>
  <c r="BK268" i="7"/>
  <c r="BS268" i="7" s="1"/>
  <c r="AO268" i="7"/>
  <c r="BD277" i="7"/>
  <c r="AO282" i="7"/>
  <c r="AP286" i="7"/>
  <c r="AP303" i="7"/>
  <c r="BO303" i="7"/>
  <c r="BK303" i="7"/>
  <c r="BS303" i="7" s="1"/>
  <c r="AO303" i="7"/>
  <c r="BK328" i="7"/>
  <c r="BQ328" i="7" s="1"/>
  <c r="AP328" i="7"/>
  <c r="BK378" i="7"/>
  <c r="BC378" i="7" s="1"/>
  <c r="AP378" i="7"/>
  <c r="BO385" i="7"/>
  <c r="AP385" i="7"/>
  <c r="BK385" i="7"/>
  <c r="BQ385" i="7" s="1"/>
  <c r="AO385" i="7"/>
  <c r="AO407" i="7"/>
  <c r="BO407" i="7"/>
  <c r="BK407" i="7"/>
  <c r="BS407" i="7" s="1"/>
  <c r="AP407" i="7"/>
  <c r="BK257" i="7"/>
  <c r="BS257" i="7" s="1"/>
  <c r="AO257" i="7"/>
  <c r="AZ281" i="7"/>
  <c r="AO290" i="7"/>
  <c r="BD295" i="7"/>
  <c r="AR295" i="7"/>
  <c r="BD302" i="7"/>
  <c r="AR302" i="7"/>
  <c r="BK312" i="7"/>
  <c r="BS312" i="7" s="1"/>
  <c r="AO312" i="7"/>
  <c r="BK349" i="7"/>
  <c r="BS349" i="7" s="1"/>
  <c r="AO349" i="7"/>
  <c r="BD363" i="7"/>
  <c r="AR363" i="7"/>
  <c r="AT405" i="7"/>
  <c r="BD473" i="7"/>
  <c r="AR473" i="7"/>
  <c r="BK478" i="7"/>
  <c r="BS478" i="7" s="1"/>
  <c r="AP478" i="7"/>
  <c r="AP206" i="7"/>
  <c r="BK208" i="7"/>
  <c r="AO208" i="7"/>
  <c r="AZ217" i="7"/>
  <c r="BK225" i="7"/>
  <c r="BS225" i="7" s="1"/>
  <c r="AO225" i="7"/>
  <c r="AO226" i="7"/>
  <c r="BK228" i="7"/>
  <c r="BC228" i="7" s="1"/>
  <c r="AO230" i="7"/>
  <c r="AO231" i="7"/>
  <c r="BK233" i="7"/>
  <c r="BS233" i="7" s="1"/>
  <c r="BK237" i="7"/>
  <c r="BK239" i="7"/>
  <c r="BS239" i="7" s="1"/>
  <c r="BD241" i="7"/>
  <c r="AP252" i="7"/>
  <c r="BK253" i="7"/>
  <c r="BS253" i="7" s="1"/>
  <c r="AR253" i="7"/>
  <c r="AP256" i="7"/>
  <c r="AO269" i="7"/>
  <c r="BK269" i="7"/>
  <c r="BS269" i="7" s="1"/>
  <c r="BK276" i="7"/>
  <c r="BS276" i="7" s="1"/>
  <c r="AO276" i="7"/>
  <c r="BK277" i="7"/>
  <c r="AR279" i="7"/>
  <c r="BK284" i="7"/>
  <c r="BC284" i="7" s="1"/>
  <c r="AO284" i="7"/>
  <c r="BD285" i="7"/>
  <c r="AR289" i="7"/>
  <c r="AP290" i="7"/>
  <c r="BO292" i="7"/>
  <c r="AO292" i="7"/>
  <c r="AZ294" i="7"/>
  <c r="BD307" i="7"/>
  <c r="AR307" i="7"/>
  <c r="BD359" i="7"/>
  <c r="AR359" i="7"/>
  <c r="BD364" i="7"/>
  <c r="AR364" i="7"/>
  <c r="BK372" i="7"/>
  <c r="BS372" i="7" s="1"/>
  <c r="AO372" i="7"/>
  <c r="AP384" i="7"/>
  <c r="BO384" i="7"/>
  <c r="BK384" i="7"/>
  <c r="AO384" i="7"/>
  <c r="BD413" i="7"/>
  <c r="AR413" i="7"/>
  <c r="AO250" i="7"/>
  <c r="AR256" i="7"/>
  <c r="AO262" i="7"/>
  <c r="AP263" i="7"/>
  <c r="BK263" i="7"/>
  <c r="BC263" i="7" s="1"/>
  <c r="AO277" i="7"/>
  <c r="AR284" i="7"/>
  <c r="AZ289" i="7"/>
  <c r="BO312" i="7"/>
  <c r="AP327" i="7"/>
  <c r="BO327" i="7"/>
  <c r="BK327" i="7"/>
  <c r="BS327" i="7" s="1"/>
  <c r="AO327" i="7"/>
  <c r="BD329" i="7"/>
  <c r="AR329" i="7"/>
  <c r="AP353" i="7"/>
  <c r="BD355" i="7"/>
  <c r="AR355" i="7"/>
  <c r="BK364" i="7"/>
  <c r="BS364" i="7" s="1"/>
  <c r="AO364" i="7"/>
  <c r="AP372" i="7"/>
  <c r="AT394" i="7"/>
  <c r="BD401" i="7"/>
  <c r="AR401" i="7"/>
  <c r="BK411" i="7"/>
  <c r="BQ411" i="7" s="1"/>
  <c r="BK429" i="7"/>
  <c r="BC429" i="7" s="1"/>
  <c r="AT457" i="7"/>
  <c r="BO209" i="7"/>
  <c r="BD210" i="7"/>
  <c r="AP240" i="7"/>
  <c r="BK241" i="7"/>
  <c r="BC241" i="7" s="1"/>
  <c r="AO243" i="7"/>
  <c r="AO251" i="7"/>
  <c r="BD252" i="7"/>
  <c r="BK254" i="7"/>
  <c r="BS254" i="7" s="1"/>
  <c r="BK259" i="7"/>
  <c r="BS259" i="7" s="1"/>
  <c r="AP262" i="7"/>
  <c r="BO263" i="7"/>
  <c r="BK270" i="7"/>
  <c r="AP277" i="7"/>
  <c r="BK281" i="7"/>
  <c r="BS281" i="7" s="1"/>
  <c r="BK290" i="7"/>
  <c r="BC290" i="7" s="1"/>
  <c r="BK308" i="7"/>
  <c r="BS308" i="7" s="1"/>
  <c r="AO308" i="7"/>
  <c r="AP329" i="7"/>
  <c r="BO329" i="7"/>
  <c r="BK329" i="7"/>
  <c r="BC329" i="7" s="1"/>
  <c r="AO329" i="7"/>
  <c r="BK331" i="7"/>
  <c r="BS331" i="7" s="1"/>
  <c r="AO348" i="7"/>
  <c r="BO348" i="7"/>
  <c r="BK348" i="7"/>
  <c r="BS348" i="7" s="1"/>
  <c r="AP348" i="7"/>
  <c r="BO377" i="7"/>
  <c r="AP377" i="7"/>
  <c r="BK377" i="7"/>
  <c r="BS377" i="7" s="1"/>
  <c r="AO377" i="7"/>
  <c r="BO386" i="7"/>
  <c r="AP386" i="7"/>
  <c r="BK386" i="7"/>
  <c r="BS386" i="7" s="1"/>
  <c r="AO386" i="7"/>
  <c r="BD454" i="7"/>
  <c r="AR454" i="7"/>
  <c r="AO296" i="7"/>
  <c r="BD299" i="7"/>
  <c r="BO306" i="7"/>
  <c r="AO320" i="7"/>
  <c r="BK322" i="7"/>
  <c r="BQ322" i="7" s="1"/>
  <c r="BK342" i="7"/>
  <c r="BK356" i="7"/>
  <c r="BS356" i="7" s="1"/>
  <c r="AO359" i="7"/>
  <c r="BK363" i="7"/>
  <c r="BC363" i="7" s="1"/>
  <c r="AO365" i="7"/>
  <c r="BO369" i="7"/>
  <c r="BK371" i="7"/>
  <c r="BS371" i="7" s="1"/>
  <c r="BO394" i="7"/>
  <c r="AP394" i="7"/>
  <c r="AO394" i="7"/>
  <c r="BK396" i="7"/>
  <c r="BS396" i="7" s="1"/>
  <c r="AO396" i="7"/>
  <c r="AO405" i="7"/>
  <c r="BD449" i="7"/>
  <c r="AR449" i="7"/>
  <c r="BK463" i="7"/>
  <c r="BC463" i="7" s="1"/>
  <c r="AR476" i="7"/>
  <c r="BD476" i="7"/>
  <c r="AP481" i="7"/>
  <c r="BO481" i="7"/>
  <c r="BK481" i="7"/>
  <c r="BS481" i="7" s="1"/>
  <c r="AO481" i="7"/>
  <c r="AO322" i="7"/>
  <c r="BO322" i="7"/>
  <c r="AP325" i="7"/>
  <c r="AO356" i="7"/>
  <c r="BO356" i="7"/>
  <c r="AO369" i="7"/>
  <c r="BK380" i="7"/>
  <c r="BS380" i="7" s="1"/>
  <c r="AZ457" i="7"/>
  <c r="BD474" i="7"/>
  <c r="AR474" i="7"/>
  <c r="BK295" i="7"/>
  <c r="BS295" i="7" s="1"/>
  <c r="AO295" i="7"/>
  <c r="AZ302" i="7"/>
  <c r="AR303" i="7"/>
  <c r="BK307" i="7"/>
  <c r="BS307" i="7" s="1"/>
  <c r="AO307" i="7"/>
  <c r="BK311" i="7"/>
  <c r="BS311" i="7" s="1"/>
  <c r="AO311" i="7"/>
  <c r="BO314" i="7"/>
  <c r="BD325" i="7"/>
  <c r="AO330" i="7"/>
  <c r="BK333" i="7"/>
  <c r="BS333" i="7" s="1"/>
  <c r="AO338" i="7"/>
  <c r="BO338" i="7"/>
  <c r="AO351" i="7"/>
  <c r="BD354" i="7"/>
  <c r="AO361" i="7"/>
  <c r="AP362" i="7"/>
  <c r="AO367" i="7"/>
  <c r="AP370" i="7"/>
  <c r="BK376" i="7"/>
  <c r="BC376" i="7" s="1"/>
  <c r="AO376" i="7"/>
  <c r="BO381" i="7"/>
  <c r="BD388" i="7"/>
  <c r="AR388" i="7"/>
  <c r="BK405" i="7"/>
  <c r="BS405" i="7" s="1"/>
  <c r="BO452" i="7"/>
  <c r="AP452" i="7"/>
  <c r="BK452" i="7"/>
  <c r="BS452" i="7" s="1"/>
  <c r="AO452" i="7"/>
  <c r="AR489" i="7"/>
  <c r="BD489" i="7"/>
  <c r="BK492" i="7"/>
  <c r="BC492" i="7" s="1"/>
  <c r="AR294" i="7"/>
  <c r="BK310" i="7"/>
  <c r="BC310" i="7" s="1"/>
  <c r="AR310" i="7"/>
  <c r="BK319" i="7"/>
  <c r="BS319" i="7" s="1"/>
  <c r="AO319" i="7"/>
  <c r="BK320" i="7"/>
  <c r="BS320" i="7" s="1"/>
  <c r="AR322" i="7"/>
  <c r="AP330" i="7"/>
  <c r="BK330" i="7"/>
  <c r="BC330" i="7" s="1"/>
  <c r="BK341" i="7"/>
  <c r="BQ341" i="7" s="1"/>
  <c r="AR341" i="7"/>
  <c r="AZ342" i="7"/>
  <c r="AO346" i="7"/>
  <c r="BK347" i="7"/>
  <c r="BC347" i="7" s="1"/>
  <c r="AR356" i="7"/>
  <c r="AO357" i="7"/>
  <c r="AZ359" i="7"/>
  <c r="BK360" i="7"/>
  <c r="BS360" i="7" s="1"/>
  <c r="AO360" i="7"/>
  <c r="BD362" i="7"/>
  <c r="BK365" i="7"/>
  <c r="BQ365" i="7" s="1"/>
  <c r="BD370" i="7"/>
  <c r="AZ375" i="7"/>
  <c r="AO381" i="7"/>
  <c r="AP388" i="7"/>
  <c r="BO388" i="7"/>
  <c r="BK388" i="7"/>
  <c r="BS388" i="7" s="1"/>
  <c r="AO388" i="7"/>
  <c r="BK394" i="7"/>
  <c r="BC394" i="7" s="1"/>
  <c r="BO396" i="7"/>
  <c r="BK404" i="7"/>
  <c r="BS404" i="7" s="1"/>
  <c r="AO404" i="7"/>
  <c r="AT442" i="7"/>
  <c r="BK450" i="7"/>
  <c r="BC450" i="7" s="1"/>
  <c r="BD456" i="7"/>
  <c r="AR456" i="7"/>
  <c r="AO463" i="7"/>
  <c r="BO463" i="7"/>
  <c r="AP463" i="7"/>
  <c r="BK468" i="7"/>
  <c r="BS468" i="7" s="1"/>
  <c r="AO468" i="7"/>
  <c r="AR472" i="7"/>
  <c r="AO487" i="7"/>
  <c r="BK306" i="7"/>
  <c r="BS306" i="7" s="1"/>
  <c r="AR306" i="7"/>
  <c r="AP314" i="7"/>
  <c r="BK318" i="7"/>
  <c r="BC318" i="7" s="1"/>
  <c r="AR319" i="7"/>
  <c r="BK323" i="7"/>
  <c r="BS323" i="7" s="1"/>
  <c r="AO323" i="7"/>
  <c r="AO334" i="7"/>
  <c r="AR338" i="7"/>
  <c r="AP340" i="7"/>
  <c r="AO343" i="7"/>
  <c r="AP344" i="7"/>
  <c r="BK352" i="7"/>
  <c r="AP357" i="7"/>
  <c r="AR367" i="7"/>
  <c r="BK368" i="7"/>
  <c r="BS368" i="7" s="1"/>
  <c r="AO368" i="7"/>
  <c r="BD376" i="7"/>
  <c r="BK382" i="7"/>
  <c r="BS382" i="7" s="1"/>
  <c r="BK400" i="7"/>
  <c r="BS400" i="7" s="1"/>
  <c r="AR412" i="7"/>
  <c r="BD412" i="7"/>
  <c r="BK418" i="7"/>
  <c r="BC418" i="7" s="1"/>
  <c r="AO418" i="7"/>
  <c r="BK433" i="7"/>
  <c r="BQ433" i="7" s="1"/>
  <c r="AP438" i="7"/>
  <c r="BO438" i="7"/>
  <c r="BK438" i="7"/>
  <c r="BS438" i="7" s="1"/>
  <c r="AO438" i="7"/>
  <c r="AR446" i="7"/>
  <c r="BK296" i="7"/>
  <c r="BS296" i="7" s="1"/>
  <c r="BK298" i="7"/>
  <c r="BS298" i="7" s="1"/>
  <c r="BK299" i="7"/>
  <c r="BS299" i="7" s="1"/>
  <c r="AO299" i="7"/>
  <c r="AP300" i="7"/>
  <c r="BK304" i="7"/>
  <c r="BS304" i="7" s="1"/>
  <c r="BK315" i="7"/>
  <c r="BS315" i="7" s="1"/>
  <c r="AO315" i="7"/>
  <c r="BD323" i="7"/>
  <c r="BK325" i="7"/>
  <c r="BS325" i="7" s="1"/>
  <c r="BK339" i="7"/>
  <c r="BC339" i="7" s="1"/>
  <c r="BK354" i="7"/>
  <c r="AT395" i="7"/>
  <c r="AO397" i="7"/>
  <c r="BD400" i="7"/>
  <c r="BD426" i="7"/>
  <c r="AR426" i="7"/>
  <c r="AZ452" i="7"/>
  <c r="BO468" i="7"/>
  <c r="BK389" i="7"/>
  <c r="BS389" i="7" s="1"/>
  <c r="BO399" i="7"/>
  <c r="BK410" i="7"/>
  <c r="BS410" i="7" s="1"/>
  <c r="BK412" i="7"/>
  <c r="BC412" i="7" s="1"/>
  <c r="BO414" i="7"/>
  <c r="BD430" i="7"/>
  <c r="BK431" i="7"/>
  <c r="BS431" i="7" s="1"/>
  <c r="BK435" i="7"/>
  <c r="BS435" i="7" s="1"/>
  <c r="BK443" i="7"/>
  <c r="BS443" i="7" s="1"/>
  <c r="BD447" i="7"/>
  <c r="BO449" i="7"/>
  <c r="AO451" i="7"/>
  <c r="BD460" i="7"/>
  <c r="BK465" i="7"/>
  <c r="BQ465" i="7" s="1"/>
  <c r="BK473" i="7"/>
  <c r="BK474" i="7"/>
  <c r="BS474" i="7" s="1"/>
  <c r="AO474" i="7"/>
  <c r="BO480" i="7"/>
  <c r="AT481" i="7"/>
  <c r="BO485" i="7"/>
  <c r="BK495" i="7"/>
  <c r="BS495" i="7" s="1"/>
  <c r="AP428" i="7"/>
  <c r="BK437" i="7"/>
  <c r="BC437" i="7" s="1"/>
  <c r="AZ442" i="7"/>
  <c r="AO465" i="7"/>
  <c r="AP477" i="7"/>
  <c r="BD486" i="7"/>
  <c r="AR486" i="7"/>
  <c r="BO391" i="7"/>
  <c r="AO410" i="7"/>
  <c r="AO412" i="7"/>
  <c r="AO415" i="7"/>
  <c r="BK424" i="7"/>
  <c r="BK426" i="7"/>
  <c r="BS426" i="7" s="1"/>
  <c r="AO426" i="7"/>
  <c r="AO435" i="7"/>
  <c r="AP436" i="7"/>
  <c r="AO444" i="7"/>
  <c r="AP449" i="7"/>
  <c r="AR450" i="7"/>
  <c r="BK454" i="7"/>
  <c r="BS454" i="7" s="1"/>
  <c r="AO454" i="7"/>
  <c r="AZ456" i="7"/>
  <c r="AR468" i="7"/>
  <c r="BO483" i="7"/>
  <c r="AP483" i="7"/>
  <c r="BK483" i="7"/>
  <c r="BS483" i="7" s="1"/>
  <c r="AO483" i="7"/>
  <c r="BS489" i="7"/>
  <c r="BO495" i="7"/>
  <c r="AP495" i="7"/>
  <c r="AO495" i="7"/>
  <c r="AO402" i="7"/>
  <c r="BK408" i="7"/>
  <c r="BS408" i="7" s="1"/>
  <c r="AO408" i="7"/>
  <c r="AO420" i="7"/>
  <c r="BK434" i="7"/>
  <c r="BS434" i="7" s="1"/>
  <c r="AO434" i="7"/>
  <c r="AZ443" i="7"/>
  <c r="AP444" i="7"/>
  <c r="AP454" i="7"/>
  <c r="BK460" i="7"/>
  <c r="BS460" i="7" s="1"/>
  <c r="AO460" i="7"/>
  <c r="BK477" i="7"/>
  <c r="BQ477" i="7" s="1"/>
  <c r="BK485" i="7"/>
  <c r="BC485" i="7" s="1"/>
  <c r="AP485" i="7"/>
  <c r="AP391" i="7"/>
  <c r="BK392" i="7"/>
  <c r="AO392" i="7"/>
  <c r="AO393" i="7"/>
  <c r="AP402" i="7"/>
  <c r="BD405" i="7"/>
  <c r="AP420" i="7"/>
  <c r="AO423" i="7"/>
  <c r="AR425" i="7"/>
  <c r="BK428" i="7"/>
  <c r="BS428" i="7" s="1"/>
  <c r="BK430" i="7"/>
  <c r="BC430" i="7" s="1"/>
  <c r="AO430" i="7"/>
  <c r="AO431" i="7"/>
  <c r="BK439" i="7"/>
  <c r="BK453" i="7"/>
  <c r="BS453" i="7" s="1"/>
  <c r="AO458" i="7"/>
  <c r="AO461" i="7"/>
  <c r="BK461" i="7"/>
  <c r="BK464" i="7"/>
  <c r="AO464" i="7"/>
  <c r="BK472" i="7"/>
  <c r="BC472" i="7" s="1"/>
  <c r="BO477" i="7"/>
  <c r="AP399" i="7"/>
  <c r="AP423" i="7"/>
  <c r="BK427" i="7"/>
  <c r="BS427" i="7" s="1"/>
  <c r="AO439" i="7"/>
  <c r="BK442" i="7"/>
  <c r="BC442" i="7" s="1"/>
  <c r="AO447" i="7"/>
  <c r="BD453" i="7"/>
  <c r="AP461" i="7"/>
  <c r="BK469" i="7"/>
  <c r="BS469" i="7" s="1"/>
  <c r="AR478" i="7"/>
  <c r="BD478" i="7"/>
  <c r="BK480" i="7"/>
  <c r="BS480" i="7" s="1"/>
  <c r="AO488" i="7"/>
  <c r="AP491" i="7"/>
  <c r="AR499" i="7"/>
  <c r="BK505" i="7"/>
  <c r="BS505" i="7" s="1"/>
  <c r="BO482" i="7"/>
  <c r="AO500" i="7"/>
  <c r="BO505" i="7"/>
  <c r="AR503" i="7"/>
  <c r="AP505" i="7"/>
  <c r="AO506" i="7"/>
  <c r="AO475" i="7"/>
  <c r="AR505" i="7"/>
  <c r="BD506" i="7"/>
  <c r="AP499" i="7"/>
  <c r="BO499" i="7"/>
  <c r="AP501" i="7"/>
  <c r="AR502" i="7"/>
  <c r="AO40" i="7"/>
  <c r="AO39" i="7"/>
  <c r="AP40" i="7"/>
  <c r="AT40" i="7"/>
  <c r="AT43" i="7"/>
  <c r="AZ45" i="7"/>
  <c r="AT41" i="7"/>
  <c r="AT44" i="7"/>
  <c r="AT46" i="7"/>
  <c r="AT47" i="7"/>
  <c r="AT50" i="7"/>
  <c r="AZ56" i="7"/>
  <c r="AZ59" i="7"/>
  <c r="AT69" i="7"/>
  <c r="AT74" i="7"/>
  <c r="AZ66" i="7"/>
  <c r="AZ38" i="7"/>
  <c r="AZ39" i="7"/>
  <c r="AT49" i="7"/>
  <c r="AT52" i="7"/>
  <c r="AT54" i="7"/>
  <c r="AT55" i="7"/>
  <c r="AT58" i="7"/>
  <c r="AZ64" i="7"/>
  <c r="AZ67" i="7"/>
  <c r="AT71" i="7"/>
  <c r="AT102" i="7"/>
  <c r="AZ119" i="7"/>
  <c r="AT37" i="7"/>
  <c r="AT51" i="7"/>
  <c r="AZ63" i="7"/>
  <c r="AZ42" i="7"/>
  <c r="AT56" i="7"/>
  <c r="AT59" i="7"/>
  <c r="AZ61" i="7"/>
  <c r="AZ65" i="7"/>
  <c r="AZ68" i="7"/>
  <c r="AZ77" i="7"/>
  <c r="AZ75" i="7"/>
  <c r="AZ40" i="7"/>
  <c r="AZ43" i="7"/>
  <c r="AT53" i="7"/>
  <c r="AT57" i="7"/>
  <c r="AT60" i="7"/>
  <c r="AT62" i="7"/>
  <c r="AT63" i="7"/>
  <c r="AT66" i="7"/>
  <c r="AT110" i="7"/>
  <c r="AZ53" i="7"/>
  <c r="AZ62" i="7"/>
  <c r="AT45" i="7"/>
  <c r="AT38" i="7"/>
  <c r="AT39" i="7"/>
  <c r="AZ41" i="7"/>
  <c r="AZ44" i="7"/>
  <c r="AZ46" i="7"/>
  <c r="AZ47" i="7"/>
  <c r="AZ50" i="7"/>
  <c r="AT64" i="7"/>
  <c r="AT67" i="7"/>
  <c r="AZ69" i="7"/>
  <c r="AZ95" i="7"/>
  <c r="AT48" i="7"/>
  <c r="AZ57" i="7"/>
  <c r="AZ60" i="7"/>
  <c r="AZ37" i="7"/>
  <c r="AT42" i="7"/>
  <c r="AZ48" i="7"/>
  <c r="AZ51" i="7"/>
  <c r="AT61" i="7"/>
  <c r="AT65" i="7"/>
  <c r="AT68" i="7"/>
  <c r="AZ49" i="7"/>
  <c r="AZ52" i="7"/>
  <c r="AZ54" i="7"/>
  <c r="AZ55" i="7"/>
  <c r="AZ58" i="7"/>
  <c r="AZ103" i="7"/>
  <c r="AP76" i="7"/>
  <c r="AO76" i="7"/>
  <c r="AT94" i="7"/>
  <c r="BK104" i="7"/>
  <c r="AT111" i="7"/>
  <c r="AZ140" i="7"/>
  <c r="AO38" i="7"/>
  <c r="BD41" i="7"/>
  <c r="AP43" i="7"/>
  <c r="AR45" i="7"/>
  <c r="BO45" i="7" s="1"/>
  <c r="AO46" i="7"/>
  <c r="BD49" i="7"/>
  <c r="BO49" i="7" s="1"/>
  <c r="AR53" i="7"/>
  <c r="BO53" i="7"/>
  <c r="AO54" i="7"/>
  <c r="BD57" i="7"/>
  <c r="AR61" i="7"/>
  <c r="BO61" i="7"/>
  <c r="AO62" i="7"/>
  <c r="BD65" i="7"/>
  <c r="BO65" i="7" s="1"/>
  <c r="AR69" i="7"/>
  <c r="BO69" i="7"/>
  <c r="AO70" i="7"/>
  <c r="BO70" i="7"/>
  <c r="AZ79" i="7"/>
  <c r="AT81" i="7"/>
  <c r="AZ83" i="7"/>
  <c r="AT87" i="7"/>
  <c r="AZ88" i="7"/>
  <c r="AZ89" i="7"/>
  <c r="AT96" i="7"/>
  <c r="AT97" i="7"/>
  <c r="AZ101" i="7"/>
  <c r="AT109" i="7"/>
  <c r="AZ110" i="7"/>
  <c r="AT117" i="7"/>
  <c r="AT120" i="7"/>
  <c r="AT121" i="7"/>
  <c r="AZ125" i="7"/>
  <c r="AT143" i="7"/>
  <c r="AZ156" i="7"/>
  <c r="AT159" i="7"/>
  <c r="BO78" i="7"/>
  <c r="AP78" i="7"/>
  <c r="AT118" i="7"/>
  <c r="AO41" i="7"/>
  <c r="BD44" i="7"/>
  <c r="BO44" i="7" s="1"/>
  <c r="AP46" i="7"/>
  <c r="AR48" i="7"/>
  <c r="BO48" i="7" s="1"/>
  <c r="AO49" i="7"/>
  <c r="BD52" i="7"/>
  <c r="AP54" i="7"/>
  <c r="AR56" i="7"/>
  <c r="BO56" i="7" s="1"/>
  <c r="AO57" i="7"/>
  <c r="BD60" i="7"/>
  <c r="BO60" i="7" s="1"/>
  <c r="AP62" i="7"/>
  <c r="AR64" i="7"/>
  <c r="BO64" i="7" s="1"/>
  <c r="AO65" i="7"/>
  <c r="BD68" i="7"/>
  <c r="BO68" i="7" s="1"/>
  <c r="AR70" i="7"/>
  <c r="AZ73" i="7"/>
  <c r="AO78" i="7"/>
  <c r="AZ82" i="7"/>
  <c r="AT83" i="7"/>
  <c r="AT85" i="7"/>
  <c r="AZ86" i="7"/>
  <c r="AR91" i="7"/>
  <c r="BO91" i="7" s="1"/>
  <c r="BD91" i="7"/>
  <c r="AT100" i="7"/>
  <c r="AZ114" i="7"/>
  <c r="AT123" i="7"/>
  <c r="AZ148" i="7"/>
  <c r="AZ199" i="7"/>
  <c r="BK76" i="7"/>
  <c r="AT84" i="7"/>
  <c r="AZ107" i="7"/>
  <c r="AP41" i="7"/>
  <c r="AP49" i="7"/>
  <c r="AP57" i="7"/>
  <c r="AP65" i="7"/>
  <c r="AT76" i="7"/>
  <c r="AZ78" i="7"/>
  <c r="AP80" i="7"/>
  <c r="AT86" i="7"/>
  <c r="AZ90" i="7"/>
  <c r="AP96" i="7"/>
  <c r="AO96" i="7"/>
  <c r="BK96" i="7"/>
  <c r="AZ99" i="7"/>
  <c r="AT103" i="7"/>
  <c r="AZ104" i="7"/>
  <c r="AZ105" i="7"/>
  <c r="AT112" i="7"/>
  <c r="AT113" i="7"/>
  <c r="BO120" i="7"/>
  <c r="AP120" i="7"/>
  <c r="AO120" i="7"/>
  <c r="BK120" i="7"/>
  <c r="AR123" i="7"/>
  <c r="BD123" i="7"/>
  <c r="AT127" i="7"/>
  <c r="AT129" i="7"/>
  <c r="AT131" i="7"/>
  <c r="AT155" i="7"/>
  <c r="AZ98" i="7"/>
  <c r="AT136" i="7"/>
  <c r="AR72" i="7"/>
  <c r="BO72" i="7" s="1"/>
  <c r="BD72" i="7"/>
  <c r="BD73" i="7"/>
  <c r="BO73" i="7" s="1"/>
  <c r="AT88" i="7"/>
  <c r="AT89" i="7"/>
  <c r="AZ93" i="7"/>
  <c r="AT101" i="7"/>
  <c r="AZ102" i="7"/>
  <c r="AR107" i="7"/>
  <c r="BO107" i="7" s="1"/>
  <c r="BD107" i="7"/>
  <c r="AR115" i="7"/>
  <c r="BO115" i="7" s="1"/>
  <c r="BD115" i="7"/>
  <c r="BD131" i="7"/>
  <c r="AR131" i="7"/>
  <c r="AT135" i="7"/>
  <c r="AZ113" i="7"/>
  <c r="AZ115" i="7"/>
  <c r="AZ127" i="7"/>
  <c r="AO42" i="7"/>
  <c r="AO50" i="7"/>
  <c r="AO58" i="7"/>
  <c r="AO66" i="7"/>
  <c r="AP72" i="7"/>
  <c r="AO80" i="7"/>
  <c r="AR83" i="7"/>
  <c r="BO83" i="7" s="1"/>
  <c r="BD83" i="7"/>
  <c r="AT92" i="7"/>
  <c r="AZ106" i="7"/>
  <c r="AP112" i="7"/>
  <c r="AO112" i="7"/>
  <c r="BK112" i="7"/>
  <c r="AT126" i="7"/>
  <c r="AZ136" i="7"/>
  <c r="AZ137" i="7"/>
  <c r="BO104" i="7"/>
  <c r="AP104" i="7"/>
  <c r="AO104" i="7"/>
  <c r="AZ112" i="7"/>
  <c r="AO37" i="7"/>
  <c r="AO45" i="7"/>
  <c r="AO53" i="7"/>
  <c r="AO61" i="7"/>
  <c r="AP88" i="7"/>
  <c r="AO88" i="7"/>
  <c r="BK88" i="7"/>
  <c r="AZ91" i="7"/>
  <c r="AT95" i="7"/>
  <c r="AZ96" i="7"/>
  <c r="AZ97" i="7"/>
  <c r="AT104" i="7"/>
  <c r="AT105" i="7"/>
  <c r="AZ109" i="7"/>
  <c r="AZ111" i="7"/>
  <c r="AZ117" i="7"/>
  <c r="AT119" i="7"/>
  <c r="AZ120" i="7"/>
  <c r="AZ121" i="7"/>
  <c r="AT124" i="7"/>
  <c r="AZ126" i="7"/>
  <c r="AT77" i="7"/>
  <c r="AT79" i="7"/>
  <c r="AZ85" i="7"/>
  <c r="AZ87" i="7"/>
  <c r="AT93" i="7"/>
  <c r="AZ94" i="7"/>
  <c r="AR99" i="7"/>
  <c r="BO99" i="7" s="1"/>
  <c r="BD99" i="7"/>
  <c r="AT108" i="7"/>
  <c r="AT116" i="7"/>
  <c r="AZ118" i="7"/>
  <c r="AZ132" i="7"/>
  <c r="AZ164" i="7"/>
  <c r="AR76" i="7"/>
  <c r="BO76" i="7" s="1"/>
  <c r="BD80" i="7"/>
  <c r="BO80" i="7" s="1"/>
  <c r="AR84" i="7"/>
  <c r="BO84" i="7"/>
  <c r="BD88" i="7"/>
  <c r="BO88" i="7" s="1"/>
  <c r="AR92" i="7"/>
  <c r="BO92" i="7"/>
  <c r="BD96" i="7"/>
  <c r="BO96" i="7" s="1"/>
  <c r="AR100" i="7"/>
  <c r="BO100" i="7" s="1"/>
  <c r="BD104" i="7"/>
  <c r="AR108" i="7"/>
  <c r="BO108" i="7" s="1"/>
  <c r="BD112" i="7"/>
  <c r="BO112" i="7" s="1"/>
  <c r="AR116" i="7"/>
  <c r="BO116" i="7" s="1"/>
  <c r="AO117" i="7"/>
  <c r="BD120" i="7"/>
  <c r="AP123" i="7"/>
  <c r="BO123" i="7"/>
  <c r="AZ128" i="7"/>
  <c r="BK128" i="7"/>
  <c r="BO133" i="7"/>
  <c r="AP133" i="7"/>
  <c r="AO133" i="7"/>
  <c r="BK133" i="7"/>
  <c r="AR136" i="7"/>
  <c r="BD136" i="7"/>
  <c r="AZ144" i="7"/>
  <c r="AZ147" i="7"/>
  <c r="AT147" i="7"/>
  <c r="BO149" i="7"/>
  <c r="AP149" i="7"/>
  <c r="AO149" i="7"/>
  <c r="BK149" i="7"/>
  <c r="AZ154" i="7"/>
  <c r="AZ160" i="7"/>
  <c r="AZ179" i="7"/>
  <c r="AZ185" i="7"/>
  <c r="AZ198" i="7"/>
  <c r="AT198" i="7"/>
  <c r="AR87" i="7"/>
  <c r="BO87" i="7" s="1"/>
  <c r="AR95" i="7"/>
  <c r="BO95" i="7" s="1"/>
  <c r="AR103" i="7"/>
  <c r="BO103" i="7" s="1"/>
  <c r="AR111" i="7"/>
  <c r="BO111" i="7" s="1"/>
  <c r="AR119" i="7"/>
  <c r="AZ138" i="7"/>
  <c r="AZ141" i="7"/>
  <c r="AZ157" i="7"/>
  <c r="AZ166" i="7"/>
  <c r="AT174" i="7"/>
  <c r="BO221" i="7"/>
  <c r="AP221" i="7"/>
  <c r="AO221" i="7"/>
  <c r="BK221" i="7"/>
  <c r="BO128" i="7"/>
  <c r="AO128" i="7"/>
  <c r="AT137" i="7"/>
  <c r="AZ142" i="7"/>
  <c r="AR152" i="7"/>
  <c r="BD152" i="7"/>
  <c r="AZ158" i="7"/>
  <c r="AZ184" i="7"/>
  <c r="AT190" i="7"/>
  <c r="AZ131" i="7"/>
  <c r="BD132" i="7"/>
  <c r="AR132" i="7"/>
  <c r="AT134" i="7"/>
  <c r="AT140" i="7"/>
  <c r="AZ146" i="7"/>
  <c r="AZ149" i="7"/>
  <c r="AZ150" i="7"/>
  <c r="AT154" i="7"/>
  <c r="AT156" i="7"/>
  <c r="AO73" i="7"/>
  <c r="AO81" i="7"/>
  <c r="AP86" i="7"/>
  <c r="AO89" i="7"/>
  <c r="AP94" i="7"/>
  <c r="AO97" i="7"/>
  <c r="AP102" i="7"/>
  <c r="AO105" i="7"/>
  <c r="AP110" i="7"/>
  <c r="AO113" i="7"/>
  <c r="AP118" i="7"/>
  <c r="AO121" i="7"/>
  <c r="AP126" i="7"/>
  <c r="AO126" i="7"/>
  <c r="BK126" i="7"/>
  <c r="AP128" i="7"/>
  <c r="AZ135" i="7"/>
  <c r="AO137" i="7"/>
  <c r="BO137" i="7"/>
  <c r="AP137" i="7"/>
  <c r="AT138" i="7"/>
  <c r="AT141" i="7"/>
  <c r="AZ143" i="7"/>
  <c r="AR144" i="7"/>
  <c r="BD144" i="7"/>
  <c r="AT153" i="7"/>
  <c r="AT157" i="7"/>
  <c r="AR160" i="7"/>
  <c r="BD160" i="7"/>
  <c r="AT166" i="7"/>
  <c r="AT168" i="7"/>
  <c r="AZ181" i="7"/>
  <c r="AO84" i="7"/>
  <c r="AO92" i="7"/>
  <c r="AO100" i="7"/>
  <c r="AO108" i="7"/>
  <c r="AO116" i="7"/>
  <c r="BO126" i="7"/>
  <c r="AT128" i="7"/>
  <c r="AO129" i="7"/>
  <c r="AP129" i="7"/>
  <c r="BK129" i="7"/>
  <c r="AT142" i="7"/>
  <c r="AT145" i="7"/>
  <c r="AT148" i="7"/>
  <c r="AZ151" i="7"/>
  <c r="AZ155" i="7"/>
  <c r="AT158" i="7"/>
  <c r="AZ159" i="7"/>
  <c r="AZ165" i="7"/>
  <c r="AZ168" i="7"/>
  <c r="AT187" i="7"/>
  <c r="AZ130" i="7"/>
  <c r="AT133" i="7"/>
  <c r="AZ139" i="7"/>
  <c r="AT139" i="7"/>
  <c r="BO141" i="7"/>
  <c r="AP141" i="7"/>
  <c r="AO141" i="7"/>
  <c r="BK141" i="7"/>
  <c r="AT146" i="7"/>
  <c r="AT149" i="7"/>
  <c r="AT150" i="7"/>
  <c r="AZ152" i="7"/>
  <c r="BO157" i="7"/>
  <c r="AP157" i="7"/>
  <c r="AO157" i="7"/>
  <c r="BK157" i="7"/>
  <c r="AZ169" i="7"/>
  <c r="AZ173" i="7"/>
  <c r="BO176" i="7"/>
  <c r="AP176" i="7"/>
  <c r="AO176" i="7"/>
  <c r="BK176" i="7"/>
  <c r="AZ191" i="7"/>
  <c r="AR195" i="7"/>
  <c r="BD195" i="7"/>
  <c r="BO205" i="7"/>
  <c r="AP205" i="7"/>
  <c r="AO205" i="7"/>
  <c r="BK205" i="7"/>
  <c r="BO131" i="7"/>
  <c r="BK137" i="7"/>
  <c r="AR139" i="7"/>
  <c r="BO139" i="7"/>
  <c r="AP145" i="7"/>
  <c r="BK145" i="7"/>
  <c r="AR147" i="7"/>
  <c r="BO147" i="7"/>
  <c r="AP153" i="7"/>
  <c r="BK153" i="7"/>
  <c r="BO155" i="7"/>
  <c r="AT160" i="7"/>
  <c r="AO164" i="7"/>
  <c r="BK165" i="7"/>
  <c r="AT183" i="7"/>
  <c r="AZ189" i="7"/>
  <c r="AZ192" i="7"/>
  <c r="AZ202" i="7"/>
  <c r="BD208" i="7"/>
  <c r="AR208" i="7"/>
  <c r="AZ212" i="7"/>
  <c r="AZ215" i="7"/>
  <c r="AZ218" i="7"/>
  <c r="AZ228" i="7"/>
  <c r="AR145" i="7"/>
  <c r="BO145" i="7"/>
  <c r="AP151" i="7"/>
  <c r="AR153" i="7"/>
  <c r="BO153" i="7"/>
  <c r="AZ175" i="7"/>
  <c r="AT180" i="7"/>
  <c r="AR187" i="7"/>
  <c r="BD187" i="7"/>
  <c r="AZ190" i="7"/>
  <c r="AT197" i="7"/>
  <c r="AT200" i="7"/>
  <c r="AZ246" i="7"/>
  <c r="AR140" i="7"/>
  <c r="AR148" i="7"/>
  <c r="AR156" i="7"/>
  <c r="BO161" i="7"/>
  <c r="BD173" i="7"/>
  <c r="BO174" i="7"/>
  <c r="AP174" i="7"/>
  <c r="AO174" i="7"/>
  <c r="BK174" i="7"/>
  <c r="AT175" i="7"/>
  <c r="AZ182" i="7"/>
  <c r="AT182" i="7"/>
  <c r="AT189" i="7"/>
  <c r="AT192" i="7"/>
  <c r="AT193" i="7"/>
  <c r="AZ194" i="7"/>
  <c r="AZ204" i="7"/>
  <c r="AT211" i="7"/>
  <c r="AT218" i="7"/>
  <c r="AO136" i="7"/>
  <c r="AO144" i="7"/>
  <c r="AO152" i="7"/>
  <c r="AZ176" i="7"/>
  <c r="AT181" i="7"/>
  <c r="AT184" i="7"/>
  <c r="AT185" i="7"/>
  <c r="AZ186" i="7"/>
  <c r="BO200" i="7"/>
  <c r="AP200" i="7"/>
  <c r="AO200" i="7"/>
  <c r="BK200" i="7"/>
  <c r="AZ205" i="7"/>
  <c r="AZ220" i="7"/>
  <c r="AT227" i="7"/>
  <c r="BD164" i="7"/>
  <c r="AR164" i="7"/>
  <c r="BO170" i="7"/>
  <c r="AP170" i="7"/>
  <c r="AR179" i="7"/>
  <c r="BD179" i="7"/>
  <c r="BO192" i="7"/>
  <c r="AP192" i="7"/>
  <c r="AO192" i="7"/>
  <c r="BK192" i="7"/>
  <c r="AZ195" i="7"/>
  <c r="AT203" i="7"/>
  <c r="BH243" i="7"/>
  <c r="AO134" i="7"/>
  <c r="AO142" i="7"/>
  <c r="AO150" i="7"/>
  <c r="AO158" i="7"/>
  <c r="BO162" i="7"/>
  <c r="AP166" i="7"/>
  <c r="AO166" i="7"/>
  <c r="BK166" i="7"/>
  <c r="BO168" i="7"/>
  <c r="AP168" i="7"/>
  <c r="AZ171" i="7"/>
  <c r="AZ174" i="7"/>
  <c r="BO184" i="7"/>
  <c r="AP184" i="7"/>
  <c r="AO184" i="7"/>
  <c r="BK184" i="7"/>
  <c r="AZ187" i="7"/>
  <c r="AT196" i="7"/>
  <c r="AT199" i="7"/>
  <c r="AZ206" i="7"/>
  <c r="AT206" i="7"/>
  <c r="AT222" i="7"/>
  <c r="AZ232" i="7"/>
  <c r="AP161" i="7"/>
  <c r="BO165" i="7"/>
  <c r="AO165" i="7"/>
  <c r="AO170" i="7"/>
  <c r="AT176" i="7"/>
  <c r="AT177" i="7"/>
  <c r="AZ178" i="7"/>
  <c r="AZ183" i="7"/>
  <c r="AT188" i="7"/>
  <c r="AT191" i="7"/>
  <c r="AZ197" i="7"/>
  <c r="AZ200" i="7"/>
  <c r="AT205" i="7"/>
  <c r="AT214" i="7"/>
  <c r="AT219" i="7"/>
  <c r="AZ226" i="7"/>
  <c r="BD168" i="7"/>
  <c r="AR172" i="7"/>
  <c r="AO173" i="7"/>
  <c r="BD176" i="7"/>
  <c r="AP178" i="7"/>
  <c r="AR180" i="7"/>
  <c r="BO180" i="7"/>
  <c r="AO181" i="7"/>
  <c r="BD184" i="7"/>
  <c r="AP186" i="7"/>
  <c r="AR188" i="7"/>
  <c r="AO189" i="7"/>
  <c r="BD192" i="7"/>
  <c r="AP194" i="7"/>
  <c r="AR196" i="7"/>
  <c r="AO197" i="7"/>
  <c r="BD200" i="7"/>
  <c r="BO206" i="7"/>
  <c r="AP207" i="7"/>
  <c r="BO212" i="7"/>
  <c r="AO212" i="7"/>
  <c r="BK212" i="7"/>
  <c r="AT217" i="7"/>
  <c r="AT228" i="7"/>
  <c r="AZ240" i="7"/>
  <c r="BO245" i="7"/>
  <c r="AP245" i="7"/>
  <c r="AO245" i="7"/>
  <c r="BK245" i="7"/>
  <c r="AT246" i="7"/>
  <c r="AT258" i="7"/>
  <c r="AO203" i="7"/>
  <c r="BO203" i="7"/>
  <c r="AT204" i="7"/>
  <c r="AR215" i="7"/>
  <c r="BD215" i="7"/>
  <c r="AR216" i="7"/>
  <c r="BD216" i="7"/>
  <c r="BC222" i="7"/>
  <c r="AZ224" i="7"/>
  <c r="AT229" i="7"/>
  <c r="AT236" i="7"/>
  <c r="AZ237" i="7"/>
  <c r="AZ252" i="7"/>
  <c r="AT282" i="7"/>
  <c r="AZ287" i="7"/>
  <c r="BK207" i="7"/>
  <c r="BO216" i="7"/>
  <c r="AP216" i="7"/>
  <c r="AO216" i="7"/>
  <c r="BK216" i="7"/>
  <c r="AZ221" i="7"/>
  <c r="AT226" i="7"/>
  <c r="AZ227" i="7"/>
  <c r="AO182" i="7"/>
  <c r="AO190" i="7"/>
  <c r="AO198" i="7"/>
  <c r="BD202" i="7"/>
  <c r="AP203" i="7"/>
  <c r="AZ211" i="7"/>
  <c r="AT213" i="7"/>
  <c r="BK213" i="7"/>
  <c r="BO229" i="7"/>
  <c r="AP229" i="7"/>
  <c r="AO229" i="7"/>
  <c r="BK229" i="7"/>
  <c r="AT230" i="7"/>
  <c r="AZ244" i="7"/>
  <c r="AZ256" i="7"/>
  <c r="AP182" i="7"/>
  <c r="AP190" i="7"/>
  <c r="AP198" i="7"/>
  <c r="AZ213" i="7"/>
  <c r="BO213" i="7"/>
  <c r="AT220" i="7"/>
  <c r="AT225" i="7"/>
  <c r="AZ235" i="7"/>
  <c r="AT237" i="7"/>
  <c r="AZ239" i="7"/>
  <c r="AT239" i="7"/>
  <c r="BK203" i="7"/>
  <c r="AT212" i="7"/>
  <c r="AT221" i="7"/>
  <c r="AR224" i="7"/>
  <c r="BD224" i="7"/>
  <c r="AZ231" i="7"/>
  <c r="AT231" i="7"/>
  <c r="AT235" i="7"/>
  <c r="AT247" i="7"/>
  <c r="AZ255" i="7"/>
  <c r="AR206" i="7"/>
  <c r="AZ219" i="7"/>
  <c r="AZ223" i="7"/>
  <c r="AZ229" i="7"/>
  <c r="AZ236" i="7"/>
  <c r="AT245" i="7"/>
  <c r="AT253" i="7"/>
  <c r="BO211" i="7"/>
  <c r="AR219" i="7"/>
  <c r="BO219" i="7"/>
  <c r="AO220" i="7"/>
  <c r="BD223" i="7"/>
  <c r="AR227" i="7"/>
  <c r="BO227" i="7"/>
  <c r="AO228" i="7"/>
  <c r="BO233" i="7"/>
  <c r="BD236" i="7"/>
  <c r="AO237" i="7"/>
  <c r="BO241" i="7"/>
  <c r="BD244" i="7"/>
  <c r="AT248" i="7"/>
  <c r="AT250" i="7"/>
  <c r="AT251" i="7"/>
  <c r="AT254" i="7"/>
  <c r="AZ260" i="7"/>
  <c r="AZ271" i="7"/>
  <c r="AT327" i="7"/>
  <c r="AR258" i="7"/>
  <c r="BD258" i="7"/>
  <c r="AZ261" i="7"/>
  <c r="AT261" i="7"/>
  <c r="AT263" i="7"/>
  <c r="AZ266" i="7"/>
  <c r="AZ270" i="7"/>
  <c r="AZ279" i="7"/>
  <c r="AR231" i="7"/>
  <c r="BD231" i="7"/>
  <c r="AR232" i="7"/>
  <c r="AZ238" i="7"/>
  <c r="AR239" i="7"/>
  <c r="BD239" i="7"/>
  <c r="AR240" i="7"/>
  <c r="BK240" i="7"/>
  <c r="AR250" i="7"/>
  <c r="BD250" i="7"/>
  <c r="AZ253" i="7"/>
  <c r="AT260" i="7"/>
  <c r="AP267" i="7"/>
  <c r="AO267" i="7"/>
  <c r="BO267" i="7"/>
  <c r="BK267" i="7"/>
  <c r="AZ273" i="7"/>
  <c r="AZ278" i="7"/>
  <c r="AO224" i="7"/>
  <c r="AO233" i="7"/>
  <c r="BO237" i="7"/>
  <c r="AO241" i="7"/>
  <c r="BO247" i="7"/>
  <c r="AP247" i="7"/>
  <c r="AT252" i="7"/>
  <c r="AT255" i="7"/>
  <c r="AT256" i="7"/>
  <c r="AZ257" i="7"/>
  <c r="AT286" i="7"/>
  <c r="AT289" i="7"/>
  <c r="AP224" i="7"/>
  <c r="BO232" i="7"/>
  <c r="AP236" i="7"/>
  <c r="BO240" i="7"/>
  <c r="BK244" i="7"/>
  <c r="AZ249" i="7"/>
  <c r="AT270" i="7"/>
  <c r="AT300" i="7"/>
  <c r="BO255" i="7"/>
  <c r="AP255" i="7"/>
  <c r="AO255" i="7"/>
  <c r="BK255" i="7"/>
  <c r="AZ258" i="7"/>
  <c r="AZ262" i="7"/>
  <c r="AR266" i="7"/>
  <c r="BD266" i="7"/>
  <c r="AT278" i="7"/>
  <c r="BO288" i="7"/>
  <c r="AP288" i="7"/>
  <c r="AO288" i="7"/>
  <c r="BK288" i="7"/>
  <c r="AP230" i="7"/>
  <c r="AP231" i="7"/>
  <c r="AZ234" i="7"/>
  <c r="BD235" i="7"/>
  <c r="AR235" i="7"/>
  <c r="BK236" i="7"/>
  <c r="AP239" i="7"/>
  <c r="AZ242" i="7"/>
  <c r="BD243" i="7"/>
  <c r="AR243" i="7"/>
  <c r="BO244" i="7"/>
  <c r="AO244" i="7"/>
  <c r="AZ247" i="7"/>
  <c r="AR248" i="7"/>
  <c r="AZ250" i="7"/>
  <c r="AZ254" i="7"/>
  <c r="AT259" i="7"/>
  <c r="AT262" i="7"/>
  <c r="AZ263" i="7"/>
  <c r="AZ264" i="7"/>
  <c r="AZ274" i="7"/>
  <c r="AP280" i="7"/>
  <c r="AO280" i="7"/>
  <c r="BO280" i="7"/>
  <c r="BK280" i="7"/>
  <c r="BD247" i="7"/>
  <c r="AP249" i="7"/>
  <c r="AR251" i="7"/>
  <c r="AO252" i="7"/>
  <c r="BD255" i="7"/>
  <c r="AP257" i="7"/>
  <c r="AR259" i="7"/>
  <c r="AO260" i="7"/>
  <c r="AO264" i="7"/>
  <c r="AZ290" i="7"/>
  <c r="AT301" i="7"/>
  <c r="AZ328" i="7"/>
  <c r="AT271" i="7"/>
  <c r="AZ277" i="7"/>
  <c r="AT284" i="7"/>
  <c r="AT291" i="7"/>
  <c r="AZ322" i="7"/>
  <c r="AZ265" i="7"/>
  <c r="AR267" i="7"/>
  <c r="AT269" i="7"/>
  <c r="AR283" i="7"/>
  <c r="BD283" i="7"/>
  <c r="AZ288" i="7"/>
  <c r="AZ291" i="7"/>
  <c r="AZ292" i="7"/>
  <c r="AT292" i="7"/>
  <c r="BO305" i="7"/>
  <c r="AP305" i="7"/>
  <c r="AO305" i="7"/>
  <c r="BK305" i="7"/>
  <c r="AZ320" i="7"/>
  <c r="AT345" i="7"/>
  <c r="AO253" i="7"/>
  <c r="AO261" i="7"/>
  <c r="BK264" i="7"/>
  <c r="AO265" i="7"/>
  <c r="BK265" i="7"/>
  <c r="BD270" i="7"/>
  <c r="AR270" i="7"/>
  <c r="BO271" i="7"/>
  <c r="AO271" i="7"/>
  <c r="AT272" i="7"/>
  <c r="AT276" i="7"/>
  <c r="BK279" i="7"/>
  <c r="AT281" i="7"/>
  <c r="AZ285" i="7"/>
  <c r="AZ296" i="7"/>
  <c r="AT299" i="7"/>
  <c r="AZ308" i="7"/>
  <c r="AT309" i="7"/>
  <c r="AZ321" i="7"/>
  <c r="AZ326" i="7"/>
  <c r="AZ340" i="7"/>
  <c r="AP253" i="7"/>
  <c r="AP261" i="7"/>
  <c r="BK262" i="7"/>
  <c r="AP265" i="7"/>
  <c r="AO270" i="7"/>
  <c r="BO270" i="7"/>
  <c r="AR275" i="7"/>
  <c r="BD275" i="7"/>
  <c r="AT279" i="7"/>
  <c r="AZ280" i="7"/>
  <c r="AZ282" i="7"/>
  <c r="AT287" i="7"/>
  <c r="AZ300" i="7"/>
  <c r="AZ304" i="7"/>
  <c r="AZ269" i="7"/>
  <c r="AP272" i="7"/>
  <c r="AO272" i="7"/>
  <c r="BK272" i="7"/>
  <c r="AR274" i="7"/>
  <c r="BD274" i="7"/>
  <c r="BO275" i="7"/>
  <c r="AP275" i="7"/>
  <c r="AO275" i="7"/>
  <c r="BK275" i="7"/>
  <c r="AT280" i="7"/>
  <c r="AT288" i="7"/>
  <c r="AT295" i="7"/>
  <c r="AZ297" i="7"/>
  <c r="AZ298" i="7"/>
  <c r="AT319" i="7"/>
  <c r="BD278" i="7"/>
  <c r="AR278" i="7"/>
  <c r="BO279" i="7"/>
  <c r="AO279" i="7"/>
  <c r="AZ283" i="7"/>
  <c r="AT285" i="7"/>
  <c r="AZ286" i="7"/>
  <c r="AR291" i="7"/>
  <c r="BD291" i="7"/>
  <c r="AP294" i="7"/>
  <c r="AO294" i="7"/>
  <c r="BO294" i="7"/>
  <c r="BK294" i="7"/>
  <c r="AZ311" i="7"/>
  <c r="AR316" i="7"/>
  <c r="BD316" i="7"/>
  <c r="AZ324" i="7"/>
  <c r="AT325" i="7"/>
  <c r="BO278" i="7"/>
  <c r="BD282" i="7"/>
  <c r="AR286" i="7"/>
  <c r="BO286" i="7"/>
  <c r="AO287" i="7"/>
  <c r="BD290" i="7"/>
  <c r="AP292" i="7"/>
  <c r="BD292" i="7"/>
  <c r="AT293" i="7"/>
  <c r="AZ299" i="7"/>
  <c r="AT302" i="7"/>
  <c r="AT306" i="7"/>
  <c r="AT312" i="7"/>
  <c r="AZ314" i="7"/>
  <c r="AZ323" i="7"/>
  <c r="AT329" i="7"/>
  <c r="AZ339" i="7"/>
  <c r="AT339" i="7"/>
  <c r="AZ346" i="7"/>
  <c r="AT438" i="7"/>
  <c r="AO293" i="7"/>
  <c r="BO293" i="7"/>
  <c r="AP302" i="7"/>
  <c r="AO302" i="7"/>
  <c r="BK302" i="7"/>
  <c r="AT310" i="7"/>
  <c r="AT311" i="7"/>
  <c r="AT313" i="7"/>
  <c r="AT314" i="7"/>
  <c r="AZ318" i="7"/>
  <c r="AT320" i="7"/>
  <c r="AZ338" i="7"/>
  <c r="AR300" i="7"/>
  <c r="BD300" i="7"/>
  <c r="AO301" i="7"/>
  <c r="BO301" i="7"/>
  <c r="AT317" i="7"/>
  <c r="AZ327" i="7"/>
  <c r="AT334" i="7"/>
  <c r="AT337" i="7"/>
  <c r="AT343" i="7"/>
  <c r="AO283" i="7"/>
  <c r="AO291" i="7"/>
  <c r="AP293" i="7"/>
  <c r="AT298" i="7"/>
  <c r="AZ305" i="7"/>
  <c r="BO313" i="7"/>
  <c r="AP313" i="7"/>
  <c r="AO313" i="7"/>
  <c r="BK313" i="7"/>
  <c r="AZ315" i="7"/>
  <c r="AZ319" i="7"/>
  <c r="AT321" i="7"/>
  <c r="AT322" i="7"/>
  <c r="AT326" i="7"/>
  <c r="AP283" i="7"/>
  <c r="AP291" i="7"/>
  <c r="BK293" i="7"/>
  <c r="AR297" i="7"/>
  <c r="BD297" i="7"/>
  <c r="AP301" i="7"/>
  <c r="AZ303" i="7"/>
  <c r="AT304" i="7"/>
  <c r="AZ306" i="7"/>
  <c r="AR308" i="7"/>
  <c r="BD308" i="7"/>
  <c r="AZ316" i="7"/>
  <c r="AT316" i="7"/>
  <c r="AT318" i="7"/>
  <c r="AR324" i="7"/>
  <c r="BD324" i="7"/>
  <c r="BD296" i="7"/>
  <c r="AR296" i="7"/>
  <c r="BO297" i="7"/>
  <c r="AP297" i="7"/>
  <c r="AO297" i="7"/>
  <c r="BK297" i="7"/>
  <c r="BO302" i="7"/>
  <c r="AT303" i="7"/>
  <c r="AZ312" i="7"/>
  <c r="BO321" i="7"/>
  <c r="AP321" i="7"/>
  <c r="AO321" i="7"/>
  <c r="BK321" i="7"/>
  <c r="AT331" i="7"/>
  <c r="AZ344" i="7"/>
  <c r="AT347" i="7"/>
  <c r="AT294" i="7"/>
  <c r="AT305" i="7"/>
  <c r="AZ307" i="7"/>
  <c r="AZ310" i="7"/>
  <c r="AZ313" i="7"/>
  <c r="AZ330" i="7"/>
  <c r="AR293" i="7"/>
  <c r="AP299" i="7"/>
  <c r="AR301" i="7"/>
  <c r="BD305" i="7"/>
  <c r="AP307" i="7"/>
  <c r="AR309" i="7"/>
  <c r="BO309" i="7"/>
  <c r="AO310" i="7"/>
  <c r="BD313" i="7"/>
  <c r="AP315" i="7"/>
  <c r="AR317" i="7"/>
  <c r="BO317" i="7"/>
  <c r="AO318" i="7"/>
  <c r="BD321" i="7"/>
  <c r="AP323" i="7"/>
  <c r="BO325" i="7"/>
  <c r="AO326" i="7"/>
  <c r="BO328" i="7"/>
  <c r="AO335" i="7"/>
  <c r="BK335" i="7"/>
  <c r="AR348" i="7"/>
  <c r="AT356" i="7"/>
  <c r="AT361" i="7"/>
  <c r="AT372" i="7"/>
  <c r="AR304" i="7"/>
  <c r="AP310" i="7"/>
  <c r="AR312" i="7"/>
  <c r="AP318" i="7"/>
  <c r="AR320" i="7"/>
  <c r="AP326" i="7"/>
  <c r="BD332" i="7"/>
  <c r="AP335" i="7"/>
  <c r="AT336" i="7"/>
  <c r="BO337" i="7"/>
  <c r="AP337" i="7"/>
  <c r="AO337" i="7"/>
  <c r="BK337" i="7"/>
  <c r="AT338" i="7"/>
  <c r="BD344" i="7"/>
  <c r="BO345" i="7"/>
  <c r="AP345" i="7"/>
  <c r="AO345" i="7"/>
  <c r="BK345" i="7"/>
  <c r="AT346" i="7"/>
  <c r="BO347" i="7"/>
  <c r="AP347" i="7"/>
  <c r="BD350" i="7"/>
  <c r="AR350" i="7"/>
  <c r="AZ368" i="7"/>
  <c r="AZ373" i="7"/>
  <c r="AO300" i="7"/>
  <c r="BD330" i="7"/>
  <c r="AT342" i="7"/>
  <c r="AT353" i="7"/>
  <c r="AZ357" i="7"/>
  <c r="BO341" i="7"/>
  <c r="AP341" i="7"/>
  <c r="AT348" i="7"/>
  <c r="AZ349" i="7"/>
  <c r="AO298" i="7"/>
  <c r="AO306" i="7"/>
  <c r="AZ336" i="7"/>
  <c r="BK336" i="7"/>
  <c r="BO339" i="7"/>
  <c r="AP339" i="7"/>
  <c r="AZ347" i="7"/>
  <c r="AT364" i="7"/>
  <c r="AO309" i="7"/>
  <c r="AR331" i="7"/>
  <c r="BD331" i="7"/>
  <c r="BO333" i="7"/>
  <c r="AP333" i="7"/>
  <c r="BO336" i="7"/>
  <c r="AO336" i="7"/>
  <c r="AO341" i="7"/>
  <c r="AZ350" i="7"/>
  <c r="AZ365" i="7"/>
  <c r="AZ390" i="7"/>
  <c r="BO331" i="7"/>
  <c r="AP331" i="7"/>
  <c r="AZ351" i="7"/>
  <c r="AT360" i="7"/>
  <c r="BO374" i="7"/>
  <c r="AP374" i="7"/>
  <c r="AO374" i="7"/>
  <c r="BK374" i="7"/>
  <c r="AZ378" i="7"/>
  <c r="AR335" i="7"/>
  <c r="BD339" i="7"/>
  <c r="AR343" i="7"/>
  <c r="AO344" i="7"/>
  <c r="BD347" i="7"/>
  <c r="AP349" i="7"/>
  <c r="AO354" i="7"/>
  <c r="BO354" i="7"/>
  <c r="AZ355" i="7"/>
  <c r="AZ364" i="7"/>
  <c r="AZ366" i="7"/>
  <c r="AZ369" i="7"/>
  <c r="AT370" i="7"/>
  <c r="AZ371" i="7"/>
  <c r="AZ383" i="7"/>
  <c r="AZ386" i="7"/>
  <c r="AT401" i="7"/>
  <c r="AT355" i="7"/>
  <c r="AT363" i="7"/>
  <c r="AZ376" i="7"/>
  <c r="AZ379" i="7"/>
  <c r="AT384" i="7"/>
  <c r="AZ385" i="7"/>
  <c r="AT388" i="7"/>
  <c r="AT390" i="7"/>
  <c r="AZ391" i="7"/>
  <c r="AZ393" i="7"/>
  <c r="AT396" i="7"/>
  <c r="AT398" i="7"/>
  <c r="AP350" i="7"/>
  <c r="BO352" i="7"/>
  <c r="AP352" i="7"/>
  <c r="AP354" i="7"/>
  <c r="AZ356" i="7"/>
  <c r="AZ361" i="7"/>
  <c r="AT365" i="7"/>
  <c r="AZ372" i="7"/>
  <c r="AZ374" i="7"/>
  <c r="AZ377" i="7"/>
  <c r="AT378" i="7"/>
  <c r="AT381" i="7"/>
  <c r="AT404" i="7"/>
  <c r="AP355" i="7"/>
  <c r="AO355" i="7"/>
  <c r="BK355" i="7"/>
  <c r="AT359" i="7"/>
  <c r="AZ360" i="7"/>
  <c r="AT366" i="7"/>
  <c r="AZ367" i="7"/>
  <c r="AT371" i="7"/>
  <c r="BO398" i="7"/>
  <c r="AP398" i="7"/>
  <c r="AO398" i="7"/>
  <c r="BK398" i="7"/>
  <c r="AT415" i="7"/>
  <c r="BK350" i="7"/>
  <c r="AO352" i="7"/>
  <c r="AR358" i="7"/>
  <c r="BD358" i="7"/>
  <c r="AT367" i="7"/>
  <c r="AR369" i="7"/>
  <c r="BD369" i="7"/>
  <c r="AT373" i="7"/>
  <c r="AT385" i="7"/>
  <c r="AT393" i="7"/>
  <c r="AZ394" i="7"/>
  <c r="BC351" i="7"/>
  <c r="AZ352" i="7"/>
  <c r="BD352" i="7"/>
  <c r="BD357" i="7"/>
  <c r="AR357" i="7"/>
  <c r="BO358" i="7"/>
  <c r="AP358" i="7"/>
  <c r="AO358" i="7"/>
  <c r="BK358" i="7"/>
  <c r="BO366" i="7"/>
  <c r="AP366" i="7"/>
  <c r="AO366" i="7"/>
  <c r="BK366" i="7"/>
  <c r="AT374" i="7"/>
  <c r="AT389" i="7"/>
  <c r="AT400" i="7"/>
  <c r="AT350" i="7"/>
  <c r="AT354" i="7"/>
  <c r="AR361" i="7"/>
  <c r="BD361" i="7"/>
  <c r="AT362" i="7"/>
  <c r="AZ363" i="7"/>
  <c r="AT375" i="7"/>
  <c r="AR377" i="7"/>
  <c r="BD377" i="7"/>
  <c r="AT382" i="7"/>
  <c r="AZ384" i="7"/>
  <c r="AT387" i="7"/>
  <c r="AZ396" i="7"/>
  <c r="AZ403" i="7"/>
  <c r="AP360" i="7"/>
  <c r="BO362" i="7"/>
  <c r="AO363" i="7"/>
  <c r="BD366" i="7"/>
  <c r="AP368" i="7"/>
  <c r="BO370" i="7"/>
  <c r="AO371" i="7"/>
  <c r="BD374" i="7"/>
  <c r="AP376" i="7"/>
  <c r="AO380" i="7"/>
  <c r="BD381" i="7"/>
  <c r="BO383" i="7"/>
  <c r="AR390" i="7"/>
  <c r="BD390" i="7"/>
  <c r="AZ392" i="7"/>
  <c r="BO392" i="7"/>
  <c r="AR393" i="7"/>
  <c r="AZ395" i="7"/>
  <c r="AZ401" i="7"/>
  <c r="AR415" i="7"/>
  <c r="BD415" i="7"/>
  <c r="AT419" i="7"/>
  <c r="AZ426" i="7"/>
  <c r="AT429" i="7"/>
  <c r="AZ431" i="7"/>
  <c r="AZ470" i="7"/>
  <c r="AP363" i="7"/>
  <c r="AR365" i="7"/>
  <c r="AP371" i="7"/>
  <c r="AR373" i="7"/>
  <c r="BO379" i="7"/>
  <c r="BO380" i="7"/>
  <c r="BD386" i="7"/>
  <c r="AR386" i="7"/>
  <c r="AP387" i="7"/>
  <c r="AO387" i="7"/>
  <c r="BK387" i="7"/>
  <c r="BO390" i="7"/>
  <c r="AO390" i="7"/>
  <c r="BD394" i="7"/>
  <c r="AR394" i="7"/>
  <c r="BO400" i="7"/>
  <c r="AP400" i="7"/>
  <c r="AR409" i="7"/>
  <c r="BD409" i="7"/>
  <c r="AT411" i="7"/>
  <c r="AT413" i="7"/>
  <c r="AZ420" i="7"/>
  <c r="AT422" i="7"/>
  <c r="AR424" i="7"/>
  <c r="BD424" i="7"/>
  <c r="AT448" i="7"/>
  <c r="AT383" i="7"/>
  <c r="AT391" i="7"/>
  <c r="AZ398" i="7"/>
  <c r="AR406" i="7"/>
  <c r="BD406" i="7"/>
  <c r="BD403" i="7"/>
  <c r="AZ405" i="7"/>
  <c r="BO406" i="7"/>
  <c r="AP406" i="7"/>
  <c r="AO406" i="7"/>
  <c r="BK406" i="7"/>
  <c r="AZ408" i="7"/>
  <c r="AT416" i="7"/>
  <c r="AT432" i="7"/>
  <c r="AR382" i="7"/>
  <c r="BD382" i="7"/>
  <c r="AZ389" i="7"/>
  <c r="BK391" i="7"/>
  <c r="BD395" i="7"/>
  <c r="AZ400" i="7"/>
  <c r="BO403" i="7"/>
  <c r="AP403" i="7"/>
  <c r="AO403" i="7"/>
  <c r="BK403" i="7"/>
  <c r="AZ415" i="7"/>
  <c r="AT427" i="7"/>
  <c r="AO378" i="7"/>
  <c r="AP379" i="7"/>
  <c r="AZ381" i="7"/>
  <c r="BO382" i="7"/>
  <c r="AO382" i="7"/>
  <c r="BO395" i="7"/>
  <c r="AP395" i="7"/>
  <c r="AO395" i="7"/>
  <c r="BK395" i="7"/>
  <c r="AZ397" i="7"/>
  <c r="AT399" i="7"/>
  <c r="AT407" i="7"/>
  <c r="AZ409" i="7"/>
  <c r="AT410" i="7"/>
  <c r="BO416" i="7"/>
  <c r="AO416" i="7"/>
  <c r="AP416" i="7"/>
  <c r="BK416" i="7"/>
  <c r="AT418" i="7"/>
  <c r="AZ419" i="7"/>
  <c r="AZ423" i="7"/>
  <c r="AP425" i="7"/>
  <c r="AO425" i="7"/>
  <c r="BO425" i="7"/>
  <c r="BK425" i="7"/>
  <c r="AR398" i="7"/>
  <c r="BD398" i="7"/>
  <c r="AZ406" i="7"/>
  <c r="AZ411" i="7"/>
  <c r="AT412" i="7"/>
  <c r="AZ413" i="7"/>
  <c r="AT414" i="7"/>
  <c r="AZ422" i="7"/>
  <c r="AT423" i="7"/>
  <c r="AT430" i="7"/>
  <c r="AR416" i="7"/>
  <c r="BD416" i="7"/>
  <c r="AT421" i="7"/>
  <c r="AZ430" i="7"/>
  <c r="AT431" i="7"/>
  <c r="AZ434" i="7"/>
  <c r="AT456" i="7"/>
  <c r="AT485" i="7"/>
  <c r="AR402" i="7"/>
  <c r="AP408" i="7"/>
  <c r="AR410" i="7"/>
  <c r="AO411" i="7"/>
  <c r="AP417" i="7"/>
  <c r="AR419" i="7"/>
  <c r="AP421" i="7"/>
  <c r="AO421" i="7"/>
  <c r="BK421" i="7"/>
  <c r="BO421" i="7"/>
  <c r="BD423" i="7"/>
  <c r="AR423" i="7"/>
  <c r="BO424" i="7"/>
  <c r="AO424" i="7"/>
  <c r="AR427" i="7"/>
  <c r="BD427" i="7"/>
  <c r="AT433" i="7"/>
  <c r="AZ439" i="7"/>
  <c r="AT440" i="7"/>
  <c r="AP411" i="7"/>
  <c r="BO417" i="7"/>
  <c r="BO432" i="7"/>
  <c r="AP432" i="7"/>
  <c r="AO432" i="7"/>
  <c r="BK432" i="7"/>
  <c r="AZ435" i="7"/>
  <c r="AT436" i="7"/>
  <c r="AZ437" i="7"/>
  <c r="BO448" i="7"/>
  <c r="AP448" i="7"/>
  <c r="AO448" i="7"/>
  <c r="BK448" i="7"/>
  <c r="BD420" i="7"/>
  <c r="AR420" i="7"/>
  <c r="BO440" i="7"/>
  <c r="AO440" i="7"/>
  <c r="AP440" i="7"/>
  <c r="BK440" i="7"/>
  <c r="AO441" i="7"/>
  <c r="BO441" i="7"/>
  <c r="AP441" i="7"/>
  <c r="BK441" i="7"/>
  <c r="AZ447" i="7"/>
  <c r="AR411" i="7"/>
  <c r="BK420" i="7"/>
  <c r="AT424" i="7"/>
  <c r="AZ425" i="7"/>
  <c r="AZ438" i="7"/>
  <c r="AT439" i="7"/>
  <c r="AT446" i="7"/>
  <c r="AT452" i="7"/>
  <c r="AP412" i="7"/>
  <c r="AP413" i="7"/>
  <c r="AO413" i="7"/>
  <c r="BK413" i="7"/>
  <c r="AT417" i="7"/>
  <c r="AZ427" i="7"/>
  <c r="AT428" i="7"/>
  <c r="AZ429" i="7"/>
  <c r="AZ432" i="7"/>
  <c r="AT437" i="7"/>
  <c r="AZ440" i="7"/>
  <c r="AZ449" i="7"/>
  <c r="AZ461" i="7"/>
  <c r="AZ424" i="7"/>
  <c r="AT425" i="7"/>
  <c r="AZ433" i="7"/>
  <c r="AR435" i="7"/>
  <c r="BD435" i="7"/>
  <c r="AZ451" i="7"/>
  <c r="AR428" i="7"/>
  <c r="BO428" i="7"/>
  <c r="AO429" i="7"/>
  <c r="BD432" i="7"/>
  <c r="AR436" i="7"/>
  <c r="BO436" i="7"/>
  <c r="AO437" i="7"/>
  <c r="AO442" i="7"/>
  <c r="BO442" i="7"/>
  <c r="AT444" i="7"/>
  <c r="BO450" i="7"/>
  <c r="AP450" i="7"/>
  <c r="AZ453" i="7"/>
  <c r="AZ454" i="7"/>
  <c r="AO455" i="7"/>
  <c r="BO455" i="7"/>
  <c r="AP455" i="7"/>
  <c r="BK455" i="7"/>
  <c r="AZ459" i="7"/>
  <c r="AT462" i="7"/>
  <c r="AZ465" i="7"/>
  <c r="AZ468" i="7"/>
  <c r="AP429" i="7"/>
  <c r="AR431" i="7"/>
  <c r="AP437" i="7"/>
  <c r="BD439" i="7"/>
  <c r="AP456" i="7"/>
  <c r="BO456" i="7"/>
  <c r="AO456" i="7"/>
  <c r="BK456" i="7"/>
  <c r="AT465" i="7"/>
  <c r="BD444" i="7"/>
  <c r="AR444" i="7"/>
  <c r="AZ448" i="7"/>
  <c r="AT449" i="7"/>
  <c r="AT454" i="7"/>
  <c r="AZ463" i="7"/>
  <c r="AT464" i="7"/>
  <c r="AR440" i="7"/>
  <c r="AT443" i="7"/>
  <c r="AZ450" i="7"/>
  <c r="AR451" i="7"/>
  <c r="BD451" i="7"/>
  <c r="AT453" i="7"/>
  <c r="AT468" i="7"/>
  <c r="AZ469" i="7"/>
  <c r="AO433" i="7"/>
  <c r="AT469" i="7"/>
  <c r="AT441" i="7"/>
  <c r="AZ462" i="7"/>
  <c r="BO445" i="7"/>
  <c r="AP445" i="7"/>
  <c r="AO445" i="7"/>
  <c r="BK445" i="7"/>
  <c r="BD448" i="7"/>
  <c r="AR452" i="7"/>
  <c r="AO453" i="7"/>
  <c r="AP458" i="7"/>
  <c r="BD462" i="7"/>
  <c r="AR462" i="7"/>
  <c r="AZ464" i="7"/>
  <c r="AO466" i="7"/>
  <c r="BK466" i="7"/>
  <c r="AR467" i="7"/>
  <c r="BK470" i="7"/>
  <c r="AT502" i="7"/>
  <c r="AP453" i="7"/>
  <c r="AO462" i="7"/>
  <c r="BO462" i="7"/>
  <c r="AP466" i="7"/>
  <c r="BD470" i="7"/>
  <c r="AR470" i="7"/>
  <c r="AZ472" i="7"/>
  <c r="AT474" i="7"/>
  <c r="BD455" i="7"/>
  <c r="AR457" i="7"/>
  <c r="AO470" i="7"/>
  <c r="BO470" i="7"/>
  <c r="AZ475" i="7"/>
  <c r="AT477" i="7"/>
  <c r="AR465" i="7"/>
  <c r="AT471" i="7"/>
  <c r="AZ471" i="7"/>
  <c r="AZ473" i="7"/>
  <c r="AZ478" i="7"/>
  <c r="AR458" i="7"/>
  <c r="BD458" i="7"/>
  <c r="AP459" i="7"/>
  <c r="AO459" i="7"/>
  <c r="BK459" i="7"/>
  <c r="AZ460" i="7"/>
  <c r="AP470" i="7"/>
  <c r="AR475" i="7"/>
  <c r="BD475" i="7"/>
  <c r="AT455" i="7"/>
  <c r="AR466" i="7"/>
  <c r="BD466" i="7"/>
  <c r="AP467" i="7"/>
  <c r="AO467" i="7"/>
  <c r="BK467" i="7"/>
  <c r="BO471" i="7"/>
  <c r="AO471" i="7"/>
  <c r="BK471" i="7"/>
  <c r="AT463" i="7"/>
  <c r="BD469" i="7"/>
  <c r="AT470" i="7"/>
  <c r="AO473" i="7"/>
  <c r="BO473" i="7"/>
  <c r="BO479" i="7"/>
  <c r="AP479" i="7"/>
  <c r="AO479" i="7"/>
  <c r="BK479" i="7"/>
  <c r="AZ485" i="7"/>
  <c r="AT492" i="7"/>
  <c r="AT496" i="7"/>
  <c r="AT476" i="7"/>
  <c r="AT484" i="7"/>
  <c r="AZ497" i="7"/>
  <c r="AZ477" i="7"/>
  <c r="AZ479" i="7"/>
  <c r="AR482" i="7"/>
  <c r="BD482" i="7"/>
  <c r="AZ480" i="7"/>
  <c r="AZ486" i="7"/>
  <c r="AT488" i="7"/>
  <c r="AZ481" i="7"/>
  <c r="BD488" i="7"/>
  <c r="AR488" i="7"/>
  <c r="AZ489" i="7"/>
  <c r="AZ493" i="7"/>
  <c r="AT478" i="7"/>
  <c r="AT479" i="7"/>
  <c r="AT483" i="7"/>
  <c r="BO476" i="7"/>
  <c r="AP476" i="7"/>
  <c r="AO476" i="7"/>
  <c r="AT480" i="7"/>
  <c r="AZ482" i="7"/>
  <c r="AZ484" i="7"/>
  <c r="AT486" i="7"/>
  <c r="AT490" i="7"/>
  <c r="AT491" i="7"/>
  <c r="AO478" i="7"/>
  <c r="AR491" i="7"/>
  <c r="AT503" i="7"/>
  <c r="AZ499" i="7"/>
  <c r="AZ504" i="7"/>
  <c r="AZ505" i="7"/>
  <c r="BD479" i="7"/>
  <c r="AR483" i="7"/>
  <c r="AO484" i="7"/>
  <c r="AP487" i="7"/>
  <c r="BO496" i="7"/>
  <c r="AP496" i="7"/>
  <c r="BO498" i="7"/>
  <c r="AP498" i="7"/>
  <c r="BS498" i="7"/>
  <c r="AT500" i="7"/>
  <c r="AP484" i="7"/>
  <c r="BO486" i="7"/>
  <c r="AT489" i="7"/>
  <c r="BO494" i="7"/>
  <c r="AP494" i="7"/>
  <c r="AZ501" i="7"/>
  <c r="AT505" i="7"/>
  <c r="AZ506" i="7"/>
  <c r="AT504" i="7"/>
  <c r="AZ491" i="7"/>
  <c r="BK493" i="7"/>
  <c r="AO494" i="7"/>
  <c r="AZ496" i="7"/>
  <c r="AR497" i="7"/>
  <c r="AZ502" i="7"/>
  <c r="AO480" i="7"/>
  <c r="AO486" i="7"/>
  <c r="BO490" i="7"/>
  <c r="AP490" i="7"/>
  <c r="AO492" i="7"/>
  <c r="AP493" i="7"/>
  <c r="BO493" i="7"/>
  <c r="AT495" i="7"/>
  <c r="AT501" i="7"/>
  <c r="BO504" i="7"/>
  <c r="AP504" i="7"/>
  <c r="AO504" i="7"/>
  <c r="BK504" i="7"/>
  <c r="AP492" i="7"/>
  <c r="AR493" i="7"/>
  <c r="AZ495" i="7"/>
  <c r="AZ503" i="7"/>
  <c r="BD496" i="7"/>
  <c r="AR500" i="7"/>
  <c r="AO501" i="7"/>
  <c r="BD504" i="7"/>
  <c r="AP506" i="7"/>
  <c r="AO502" i="7"/>
  <c r="AP502" i="7"/>
  <c r="BQ498" i="7" l="1"/>
  <c r="BP26" i="7"/>
  <c r="BO26" i="7"/>
  <c r="BJ458" i="7"/>
  <c r="BC92" i="7"/>
  <c r="BS46" i="7"/>
  <c r="BJ398" i="7"/>
  <c r="BP398" i="7" s="1"/>
  <c r="BS506" i="7"/>
  <c r="BC41" i="7"/>
  <c r="BQ223" i="7"/>
  <c r="BC453" i="7"/>
  <c r="BS92" i="7"/>
  <c r="BC343" i="7"/>
  <c r="BS201" i="7"/>
  <c r="BQ64" i="7"/>
  <c r="BQ343" i="7"/>
  <c r="BJ257" i="7"/>
  <c r="BR257" i="7" s="1"/>
  <c r="BS346" i="7"/>
  <c r="BQ427" i="7"/>
  <c r="BQ506" i="7"/>
  <c r="BJ357" i="7"/>
  <c r="AQ357" i="7" s="1"/>
  <c r="BS485" i="7"/>
  <c r="BQ373" i="7"/>
  <c r="BC324" i="7"/>
  <c r="BC373" i="7"/>
  <c r="BJ195" i="7"/>
  <c r="BP195" i="7" s="1"/>
  <c r="BJ266" i="7"/>
  <c r="BP266" i="7" s="1"/>
  <c r="BQ429" i="7"/>
  <c r="BJ242" i="7"/>
  <c r="BP242" i="7" s="1"/>
  <c r="BQ476" i="7"/>
  <c r="BJ125" i="7"/>
  <c r="BP125" i="7" s="1"/>
  <c r="BJ132" i="7"/>
  <c r="BR132" i="7" s="1"/>
  <c r="BC484" i="7"/>
  <c r="BJ386" i="7"/>
  <c r="AQ386" i="7" s="1"/>
  <c r="BQ491" i="7"/>
  <c r="BC476" i="7"/>
  <c r="BJ377" i="7"/>
  <c r="BP377" i="7" s="1"/>
  <c r="BQ121" i="7"/>
  <c r="BJ224" i="7"/>
  <c r="BR224" i="7" s="1"/>
  <c r="BQ494" i="7"/>
  <c r="BS494" i="7"/>
  <c r="BS121" i="7"/>
  <c r="BJ75" i="7"/>
  <c r="BP75" i="7" s="1"/>
  <c r="BQ225" i="7"/>
  <c r="BS429" i="7"/>
  <c r="BQ324" i="7"/>
  <c r="AT186" i="7"/>
  <c r="AT408" i="7"/>
  <c r="BL408" i="7" s="1"/>
  <c r="BQ446" i="7"/>
  <c r="BS496" i="7"/>
  <c r="BC40" i="7"/>
  <c r="AT179" i="7"/>
  <c r="BL179" i="7" s="1"/>
  <c r="AT164" i="7"/>
  <c r="BC397" i="7"/>
  <c r="BQ273" i="7"/>
  <c r="BC487" i="7"/>
  <c r="BQ382" i="7"/>
  <c r="BQ409" i="7"/>
  <c r="BJ351" i="7"/>
  <c r="BP351" i="7" s="1"/>
  <c r="BS430" i="7"/>
  <c r="BC273" i="7"/>
  <c r="BQ496" i="7"/>
  <c r="BQ357" i="7"/>
  <c r="BC409" i="7"/>
  <c r="BC357" i="7"/>
  <c r="BQ202" i="7"/>
  <c r="BQ469" i="7"/>
  <c r="BS223" i="7"/>
  <c r="BS37" i="7"/>
  <c r="BL504" i="7"/>
  <c r="BL171" i="7"/>
  <c r="BL163" i="7"/>
  <c r="BS394" i="7"/>
  <c r="BQ484" i="7"/>
  <c r="BC308" i="7"/>
  <c r="BQ490" i="7"/>
  <c r="BS490" i="7"/>
  <c r="BC396" i="7"/>
  <c r="BC256" i="7"/>
  <c r="BC64" i="7"/>
  <c r="BS241" i="7"/>
  <c r="AT450" i="7"/>
  <c r="AT447" i="7"/>
  <c r="BL205" i="7"/>
  <c r="BL243" i="7"/>
  <c r="BL358" i="7"/>
  <c r="BL162" i="7"/>
  <c r="BS191" i="7"/>
  <c r="AT297" i="7"/>
  <c r="BL297" i="7" s="1"/>
  <c r="BC433" i="7"/>
  <c r="BC286" i="7"/>
  <c r="BQ472" i="7"/>
  <c r="BS472" i="7"/>
  <c r="BS433" i="7"/>
  <c r="BJ208" i="7"/>
  <c r="AQ208" i="7" s="1"/>
  <c r="BL261" i="7"/>
  <c r="BL119" i="7"/>
  <c r="BL201" i="7"/>
  <c r="BJ243" i="7"/>
  <c r="BP243" i="7" s="1"/>
  <c r="BL178" i="7"/>
  <c r="BL334" i="7"/>
  <c r="BC315" i="7"/>
  <c r="BJ406" i="7"/>
  <c r="BP406" i="7" s="1"/>
  <c r="BJ403" i="7"/>
  <c r="BP403" i="7" s="1"/>
  <c r="BS71" i="7"/>
  <c r="BS97" i="7"/>
  <c r="BC71" i="7"/>
  <c r="BC410" i="7"/>
  <c r="BC368" i="7"/>
  <c r="BS125" i="7"/>
  <c r="BC502" i="7"/>
  <c r="BQ194" i="7"/>
  <c r="BQ259" i="7"/>
  <c r="BS214" i="7"/>
  <c r="BC194" i="7"/>
  <c r="BC401" i="7"/>
  <c r="BC316" i="7"/>
  <c r="BQ419" i="7"/>
  <c r="BS339" i="7"/>
  <c r="BQ316" i="7"/>
  <c r="BS502" i="7"/>
  <c r="BC500" i="7"/>
  <c r="BC97" i="7"/>
  <c r="BS341" i="7"/>
  <c r="BC331" i="7"/>
  <c r="BQ500" i="7"/>
  <c r="BC427" i="7"/>
  <c r="BS182" i="7"/>
  <c r="BQ450" i="7"/>
  <c r="BS450" i="7"/>
  <c r="BC311" i="7"/>
  <c r="BQ160" i="7"/>
  <c r="BC488" i="7"/>
  <c r="BQ266" i="7"/>
  <c r="BQ210" i="7"/>
  <c r="BC266" i="7"/>
  <c r="BQ488" i="7"/>
  <c r="BC341" i="7"/>
  <c r="BC210" i="7"/>
  <c r="BL93" i="7"/>
  <c r="BL332" i="7"/>
  <c r="BL402" i="7"/>
  <c r="BL206" i="7"/>
  <c r="BL83" i="7"/>
  <c r="BL176" i="7"/>
  <c r="BL122" i="7"/>
  <c r="BL341" i="7"/>
  <c r="BL251" i="7"/>
  <c r="BL152" i="7"/>
  <c r="BL347" i="7"/>
  <c r="BL174" i="7"/>
  <c r="BL208" i="7"/>
  <c r="BL398" i="7"/>
  <c r="BL319" i="7"/>
  <c r="BL161" i="7"/>
  <c r="BL89" i="7"/>
  <c r="BL103" i="7"/>
  <c r="BL330" i="7"/>
  <c r="BL313" i="7"/>
  <c r="BL286" i="7"/>
  <c r="BL498" i="7"/>
  <c r="BL318" i="7"/>
  <c r="BL230" i="7"/>
  <c r="BL67" i="7"/>
  <c r="BL282" i="7"/>
  <c r="BL160" i="7"/>
  <c r="BL496" i="7"/>
  <c r="BL401" i="7"/>
  <c r="BL438" i="7"/>
  <c r="BL493" i="7"/>
  <c r="BL478" i="7"/>
  <c r="BL415" i="7"/>
  <c r="BL327" i="7"/>
  <c r="BL76" i="7"/>
  <c r="BL88" i="7"/>
  <c r="BL413" i="7"/>
  <c r="BL204" i="7"/>
  <c r="BL134" i="7"/>
  <c r="BL115" i="7"/>
  <c r="BL491" i="7"/>
  <c r="BL374" i="7"/>
  <c r="BL289" i="7"/>
  <c r="BL202" i="7"/>
  <c r="BL468" i="7"/>
  <c r="BL348" i="7"/>
  <c r="BL252" i="7"/>
  <c r="BL112" i="7"/>
  <c r="BL489" i="7"/>
  <c r="BL391" i="7"/>
  <c r="BL321" i="7"/>
  <c r="BL215" i="7"/>
  <c r="BL70" i="7"/>
  <c r="BL57" i="7"/>
  <c r="BL404" i="7"/>
  <c r="BL285" i="7"/>
  <c r="BL180" i="7"/>
  <c r="BL45" i="7"/>
  <c r="BR20" i="7"/>
  <c r="AQ20" i="7"/>
  <c r="BL302" i="7"/>
  <c r="BL229" i="7"/>
  <c r="BL55" i="7"/>
  <c r="BL497" i="7"/>
  <c r="BL384" i="7"/>
  <c r="BL159" i="7"/>
  <c r="BL480" i="7"/>
  <c r="BL400" i="7"/>
  <c r="BL298" i="7"/>
  <c r="BL120" i="7"/>
  <c r="BL420" i="7"/>
  <c r="BL329" i="7"/>
  <c r="BL223" i="7"/>
  <c r="BL91" i="7"/>
  <c r="BL474" i="7"/>
  <c r="BL477" i="7"/>
  <c r="BL414" i="7"/>
  <c r="BL63" i="7"/>
  <c r="BL505" i="7"/>
  <c r="BL412" i="7"/>
  <c r="BL325" i="7"/>
  <c r="BL203" i="7"/>
  <c r="BL116" i="7"/>
  <c r="BL114" i="7"/>
  <c r="BL351" i="7"/>
  <c r="BL187" i="7"/>
  <c r="BL336" i="7"/>
  <c r="BL236" i="7"/>
  <c r="BL97" i="7"/>
  <c r="BL488" i="7"/>
  <c r="BL305" i="7"/>
  <c r="BL501" i="7"/>
  <c r="BL386" i="7"/>
  <c r="BL165" i="7"/>
  <c r="BL65" i="7"/>
  <c r="BS19" i="7"/>
  <c r="BC19" i="7"/>
  <c r="BL463" i="7"/>
  <c r="BL301" i="7"/>
  <c r="BL228" i="7"/>
  <c r="BL144" i="7"/>
  <c r="BL44" i="7"/>
  <c r="BL383" i="7"/>
  <c r="BL158" i="7"/>
  <c r="BL459" i="7"/>
  <c r="BL382" i="7"/>
  <c r="BL281" i="7"/>
  <c r="BL92" i="7"/>
  <c r="BL419" i="7"/>
  <c r="BL328" i="7"/>
  <c r="BL207" i="7"/>
  <c r="BL77" i="7"/>
  <c r="BL38" i="7"/>
  <c r="BL411" i="7"/>
  <c r="BL311" i="7"/>
  <c r="BL151" i="7"/>
  <c r="BL99" i="7"/>
  <c r="BL432" i="7"/>
  <c r="BL322" i="7"/>
  <c r="BL217" i="7"/>
  <c r="BL85" i="7"/>
  <c r="BL487" i="7"/>
  <c r="BL287" i="7"/>
  <c r="BL199" i="7"/>
  <c r="BL47" i="7"/>
  <c r="BL486" i="7"/>
  <c r="BL390" i="7"/>
  <c r="BL484" i="7"/>
  <c r="BL385" i="7"/>
  <c r="BL146" i="7"/>
  <c r="BL292" i="7"/>
  <c r="BL462" i="7"/>
  <c r="BL284" i="7"/>
  <c r="BL210" i="7"/>
  <c r="BL143" i="7"/>
  <c r="BL104" i="7"/>
  <c r="BL365" i="7"/>
  <c r="BL79" i="7"/>
  <c r="BL381" i="7"/>
  <c r="BL262" i="7"/>
  <c r="BL78" i="7"/>
  <c r="BL399" i="7"/>
  <c r="BL314" i="7"/>
  <c r="BL278" i="7"/>
  <c r="BL189" i="7"/>
  <c r="BL476" i="7"/>
  <c r="BL310" i="7"/>
  <c r="BL150" i="7"/>
  <c r="BL98" i="7"/>
  <c r="BL470" i="7"/>
  <c r="BL272" i="7"/>
  <c r="BL185" i="7"/>
  <c r="BL409" i="7"/>
  <c r="BL72" i="7"/>
  <c r="BL467" i="7"/>
  <c r="BL268" i="7"/>
  <c r="BL182" i="7"/>
  <c r="BL250" i="7"/>
  <c r="BL485" i="7"/>
  <c r="BL389" i="7"/>
  <c r="BL464" i="7"/>
  <c r="BL276" i="7"/>
  <c r="AQ19" i="7"/>
  <c r="BL461" i="7"/>
  <c r="BL42" i="7"/>
  <c r="BL482" i="7"/>
  <c r="BL344" i="7"/>
  <c r="BL227" i="7"/>
  <c r="BL457" i="7"/>
  <c r="BL364" i="7"/>
  <c r="BL245" i="7"/>
  <c r="BL53" i="7"/>
  <c r="BL380" i="7"/>
  <c r="BL312" i="7"/>
  <c r="BL454" i="7"/>
  <c r="BL379" i="7"/>
  <c r="BL277" i="7"/>
  <c r="BL173" i="7"/>
  <c r="BL475" i="7"/>
  <c r="BL492" i="7"/>
  <c r="BL291" i="7"/>
  <c r="BL188" i="7"/>
  <c r="BL100" i="7"/>
  <c r="BL133" i="7"/>
  <c r="BL86" i="7"/>
  <c r="BL337" i="7"/>
  <c r="BL254" i="7"/>
  <c r="BL184" i="7"/>
  <c r="BL71" i="7"/>
  <c r="BL371" i="7"/>
  <c r="BL167" i="7"/>
  <c r="BL233" i="7"/>
  <c r="BL466" i="7"/>
  <c r="BL388" i="7"/>
  <c r="BL444" i="7"/>
  <c r="BL248" i="7"/>
  <c r="BL126" i="7"/>
  <c r="BL441" i="7"/>
  <c r="BL194" i="7"/>
  <c r="BL124" i="7"/>
  <c r="BL331" i="7"/>
  <c r="BL209" i="7"/>
  <c r="BL142" i="7"/>
  <c r="BL439" i="7"/>
  <c r="BL363" i="7"/>
  <c r="BL226" i="7"/>
  <c r="BL397" i="7"/>
  <c r="BL361" i="7"/>
  <c r="BL296" i="7"/>
  <c r="BL191" i="7"/>
  <c r="BL64" i="7"/>
  <c r="BL220" i="7"/>
  <c r="BL260" i="7"/>
  <c r="BL473" i="7"/>
  <c r="BL471" i="7"/>
  <c r="BL396" i="7"/>
  <c r="BL290" i="7"/>
  <c r="BL87" i="7"/>
  <c r="BL449" i="7"/>
  <c r="BL253" i="7"/>
  <c r="BL169" i="7"/>
  <c r="BL308" i="7"/>
  <c r="BL59" i="7"/>
  <c r="BL370" i="7"/>
  <c r="BL148" i="7"/>
  <c r="BL213" i="7"/>
  <c r="BL465" i="7"/>
  <c r="BL387" i="7"/>
  <c r="BL320" i="7"/>
  <c r="BL443" i="7"/>
  <c r="BL108" i="7"/>
  <c r="BL241" i="7"/>
  <c r="BL264" i="7"/>
  <c r="BL123" i="7"/>
  <c r="BL440" i="7"/>
  <c r="BL141" i="7"/>
  <c r="BL66" i="7"/>
  <c r="BL424" i="7"/>
  <c r="BL362" i="7"/>
  <c r="BL225" i="7"/>
  <c r="BL495" i="7"/>
  <c r="BL360" i="7"/>
  <c r="BL295" i="7"/>
  <c r="BL190" i="7"/>
  <c r="BL52" i="7"/>
  <c r="BL135" i="7"/>
  <c r="BL259" i="7"/>
  <c r="BL137" i="7"/>
  <c r="BL472" i="7"/>
  <c r="BL451" i="7"/>
  <c r="BL378" i="7"/>
  <c r="BL275" i="7"/>
  <c r="BL74" i="7"/>
  <c r="BL448" i="7"/>
  <c r="BL239" i="7"/>
  <c r="BL131" i="7"/>
  <c r="BL307" i="7"/>
  <c r="BL200" i="7"/>
  <c r="BL267" i="7"/>
  <c r="BL446" i="7"/>
  <c r="BL128" i="7"/>
  <c r="BL198" i="7"/>
  <c r="BL304" i="7"/>
  <c r="BL442" i="7"/>
  <c r="BL346" i="7"/>
  <c r="BL95" i="7"/>
  <c r="BL172" i="7"/>
  <c r="BL263" i="7"/>
  <c r="BL353" i="7"/>
  <c r="BL427" i="7"/>
  <c r="BL140" i="7"/>
  <c r="BL54" i="7"/>
  <c r="BL423" i="7"/>
  <c r="BL343" i="7"/>
  <c r="BL192" i="7"/>
  <c r="BL359" i="7"/>
  <c r="BL294" i="7"/>
  <c r="BL175" i="7"/>
  <c r="BL41" i="7"/>
  <c r="BL50" i="7"/>
  <c r="BL355" i="7"/>
  <c r="BL118" i="7"/>
  <c r="BL452" i="7"/>
  <c r="BL274" i="7"/>
  <c r="BL61" i="7"/>
  <c r="BL73" i="7"/>
  <c r="BL324" i="7"/>
  <c r="BL238" i="7"/>
  <c r="BL130" i="7"/>
  <c r="BL394" i="7"/>
  <c r="BL306" i="7"/>
  <c r="BL183" i="7"/>
  <c r="BL181" i="7"/>
  <c r="BL431" i="7"/>
  <c r="BL235" i="7"/>
  <c r="BL111" i="7"/>
  <c r="BL110" i="7"/>
  <c r="BL333" i="7"/>
  <c r="BL232" i="7"/>
  <c r="BL81" i="7"/>
  <c r="BL75" i="7"/>
  <c r="BL499" i="7"/>
  <c r="BL428" i="7"/>
  <c r="BL247" i="7"/>
  <c r="BL107" i="7"/>
  <c r="BL339" i="7"/>
  <c r="BL426" i="7"/>
  <c r="BL317" i="7"/>
  <c r="BL193" i="7"/>
  <c r="BL121" i="7"/>
  <c r="BL43" i="7"/>
  <c r="BL422" i="7"/>
  <c r="BL280" i="7"/>
  <c r="BL51" i="7"/>
  <c r="BL506" i="7"/>
  <c r="BL437" i="7"/>
  <c r="BL354" i="7"/>
  <c r="BL102" i="7"/>
  <c r="BL376" i="7"/>
  <c r="BL273" i="7"/>
  <c r="BL170" i="7"/>
  <c r="BL49" i="7"/>
  <c r="BL323" i="7"/>
  <c r="BL237" i="7"/>
  <c r="BL503" i="7"/>
  <c r="BL393" i="7"/>
  <c r="BL288" i="7"/>
  <c r="BL168" i="7"/>
  <c r="BL127" i="7"/>
  <c r="BL234" i="7"/>
  <c r="BL96" i="7"/>
  <c r="BL109" i="7"/>
  <c r="BL445" i="7"/>
  <c r="BL369" i="7"/>
  <c r="BL249" i="7"/>
  <c r="BL212" i="7"/>
  <c r="BL483" i="7"/>
  <c r="BL366" i="7"/>
  <c r="BL106" i="7"/>
  <c r="BL326" i="7"/>
  <c r="BL425" i="7"/>
  <c r="BL300" i="7"/>
  <c r="BL421" i="7"/>
  <c r="BL316" i="7"/>
  <c r="BL157" i="7"/>
  <c r="BL479" i="7"/>
  <c r="BL357" i="7"/>
  <c r="BL279" i="7"/>
  <c r="BL156" i="7"/>
  <c r="BL40" i="7"/>
  <c r="BL494" i="7"/>
  <c r="BL418" i="7"/>
  <c r="BL340" i="7"/>
  <c r="BL352" i="7"/>
  <c r="BL255" i="7"/>
  <c r="BL153" i="7"/>
  <c r="BL433" i="7"/>
  <c r="BL309" i="7"/>
  <c r="BL218" i="7"/>
  <c r="BL373" i="7"/>
  <c r="BL149" i="7"/>
  <c r="BL154" i="7"/>
  <c r="BL368" i="7"/>
  <c r="BL166" i="7"/>
  <c r="BL303" i="7"/>
  <c r="BL211" i="7"/>
  <c r="BL345" i="7"/>
  <c r="BL94" i="7"/>
  <c r="BL258" i="7"/>
  <c r="BL299" i="7"/>
  <c r="BL136" i="7"/>
  <c r="BL315" i="7"/>
  <c r="BL139" i="7"/>
  <c r="BL456" i="7"/>
  <c r="BL356" i="7"/>
  <c r="BL138" i="7"/>
  <c r="BL39" i="7"/>
  <c r="BL417" i="7"/>
  <c r="BL436" i="7"/>
  <c r="BL435" i="7"/>
  <c r="BL338" i="7"/>
  <c r="BL240" i="7"/>
  <c r="BL46" i="7"/>
  <c r="BL410" i="7"/>
  <c r="BL350" i="7"/>
  <c r="BL270" i="7"/>
  <c r="BL129" i="7"/>
  <c r="BL62" i="7"/>
  <c r="BL407" i="7"/>
  <c r="BL82" i="7"/>
  <c r="BL406" i="7"/>
  <c r="BL147" i="7"/>
  <c r="BL197" i="7"/>
  <c r="BL68" i="7"/>
  <c r="BL231" i="7"/>
  <c r="BL80" i="7"/>
  <c r="BL256" i="7"/>
  <c r="BL283" i="7"/>
  <c r="BL177" i="7"/>
  <c r="BL105" i="7"/>
  <c r="BL117" i="7"/>
  <c r="BL455" i="7"/>
  <c r="BL244" i="7"/>
  <c r="BL37" i="7"/>
  <c r="BL416" i="7"/>
  <c r="BL221" i="7"/>
  <c r="BL101" i="7"/>
  <c r="BL434" i="7"/>
  <c r="BL219" i="7"/>
  <c r="BL375" i="7"/>
  <c r="BL490" i="7"/>
  <c r="BL349" i="7"/>
  <c r="BL269" i="7"/>
  <c r="BL113" i="7"/>
  <c r="BL502" i="7"/>
  <c r="BL392" i="7"/>
  <c r="BL335" i="7"/>
  <c r="BL216" i="7"/>
  <c r="BL84" i="7"/>
  <c r="BL69" i="7"/>
  <c r="BL405" i="7"/>
  <c r="BL500" i="7"/>
  <c r="BL196" i="7"/>
  <c r="BL56" i="7"/>
  <c r="BJ80" i="7"/>
  <c r="AQ80" i="7" s="1"/>
  <c r="BJ497" i="7"/>
  <c r="AQ497" i="7" s="1"/>
  <c r="BJ425" i="7"/>
  <c r="AQ425" i="7" s="1"/>
  <c r="BJ362" i="7"/>
  <c r="BR362" i="7" s="1"/>
  <c r="BJ273" i="7"/>
  <c r="BR273" i="7" s="1"/>
  <c r="BJ227" i="7"/>
  <c r="BP227" i="7" s="1"/>
  <c r="BJ144" i="7"/>
  <c r="BP144" i="7" s="1"/>
  <c r="BJ457" i="7"/>
  <c r="BJ387" i="7"/>
  <c r="BP387" i="7" s="1"/>
  <c r="BJ304" i="7"/>
  <c r="BR304" i="7" s="1"/>
  <c r="BJ248" i="7"/>
  <c r="AQ248" i="7" s="1"/>
  <c r="BJ130" i="7"/>
  <c r="BP130" i="7" s="1"/>
  <c r="BJ431" i="7"/>
  <c r="BR431" i="7" s="1"/>
  <c r="BJ326" i="7"/>
  <c r="BP326" i="7" s="1"/>
  <c r="BJ176" i="7"/>
  <c r="BR176" i="7" s="1"/>
  <c r="BJ321" i="7"/>
  <c r="BP321" i="7" s="1"/>
  <c r="BJ233" i="7"/>
  <c r="BJ171" i="7"/>
  <c r="BP171" i="7" s="1"/>
  <c r="BJ46" i="7"/>
  <c r="BP46" i="7" s="1"/>
  <c r="BJ468" i="7"/>
  <c r="BR468" i="7" s="1"/>
  <c r="BJ141" i="7"/>
  <c r="BP141" i="7" s="1"/>
  <c r="BJ99" i="7"/>
  <c r="AQ99" i="7" s="1"/>
  <c r="BJ395" i="7"/>
  <c r="BJ488" i="7"/>
  <c r="BP488" i="7" s="1"/>
  <c r="BJ369" i="7"/>
  <c r="BP369" i="7" s="1"/>
  <c r="BJ285" i="7"/>
  <c r="AQ285" i="7" s="1"/>
  <c r="BJ229" i="7"/>
  <c r="BP229" i="7" s="1"/>
  <c r="BJ183" i="7"/>
  <c r="BR183" i="7" s="1"/>
  <c r="BJ347" i="7"/>
  <c r="AQ347" i="7" s="1"/>
  <c r="BJ409" i="7"/>
  <c r="BR409" i="7" s="1"/>
  <c r="BJ167" i="7"/>
  <c r="BP167" i="7" s="1"/>
  <c r="BJ83" i="7"/>
  <c r="AQ83" i="7" s="1"/>
  <c r="BJ480" i="7"/>
  <c r="BR480" i="7" s="1"/>
  <c r="BJ444" i="7"/>
  <c r="BP444" i="7" s="1"/>
  <c r="BJ479" i="7"/>
  <c r="AQ479" i="7" s="1"/>
  <c r="BJ405" i="7"/>
  <c r="BP405" i="7" s="1"/>
  <c r="BJ112" i="7"/>
  <c r="AQ112" i="7" s="1"/>
  <c r="BJ415" i="7"/>
  <c r="BR415" i="7" s="1"/>
  <c r="BJ128" i="7"/>
  <c r="BP128" i="7" s="1"/>
  <c r="BJ451" i="7"/>
  <c r="BP451" i="7" s="1"/>
  <c r="BJ330" i="7"/>
  <c r="BR330" i="7" s="1"/>
  <c r="BJ247" i="7"/>
  <c r="BP247" i="7" s="1"/>
  <c r="BJ139" i="7"/>
  <c r="AQ139" i="7" s="1"/>
  <c r="BJ74" i="7"/>
  <c r="BR74" i="7" s="1"/>
  <c r="BJ353" i="7"/>
  <c r="BJ63" i="7"/>
  <c r="BP63" i="7" s="1"/>
  <c r="BJ324" i="7"/>
  <c r="AQ324" i="7" s="1"/>
  <c r="BJ382" i="7"/>
  <c r="BP382" i="7" s="1"/>
  <c r="BJ45" i="7"/>
  <c r="BP45" i="7" s="1"/>
  <c r="BJ70" i="7"/>
  <c r="AQ70" i="7" s="1"/>
  <c r="BJ392" i="7"/>
  <c r="BP392" i="7" s="1"/>
  <c r="BJ274" i="7"/>
  <c r="BR274" i="7" s="1"/>
  <c r="BJ388" i="7"/>
  <c r="BR388" i="7" s="1"/>
  <c r="BJ483" i="7"/>
  <c r="BP483" i="7" s="1"/>
  <c r="BJ77" i="7"/>
  <c r="BP77" i="7" s="1"/>
  <c r="BJ333" i="7"/>
  <c r="BP333" i="7" s="1"/>
  <c r="BJ275" i="7"/>
  <c r="BP275" i="7" s="1"/>
  <c r="BJ133" i="7"/>
  <c r="BR133" i="7" s="1"/>
  <c r="BJ439" i="7"/>
  <c r="AQ439" i="7" s="1"/>
  <c r="BJ345" i="7"/>
  <c r="AQ345" i="7" s="1"/>
  <c r="BJ204" i="7"/>
  <c r="BR204" i="7" s="1"/>
  <c r="BJ152" i="7"/>
  <c r="BR152" i="7" s="1"/>
  <c r="BJ95" i="7"/>
  <c r="BR95" i="7" s="1"/>
  <c r="BJ340" i="7"/>
  <c r="AQ340" i="7" s="1"/>
  <c r="BJ276" i="7"/>
  <c r="BP276" i="7" s="1"/>
  <c r="BJ230" i="7"/>
  <c r="BR230" i="7" s="1"/>
  <c r="BJ49" i="7"/>
  <c r="BR49" i="7" s="1"/>
  <c r="BJ485" i="7"/>
  <c r="AQ485" i="7" s="1"/>
  <c r="BJ287" i="7"/>
  <c r="BR287" i="7" s="1"/>
  <c r="BJ174" i="7"/>
  <c r="AQ174" i="7" s="1"/>
  <c r="BJ38" i="7"/>
  <c r="BR38" i="7" s="1"/>
  <c r="BJ309" i="7"/>
  <c r="AQ309" i="7" s="1"/>
  <c r="BJ44" i="7"/>
  <c r="BP44" i="7" s="1"/>
  <c r="BJ491" i="7"/>
  <c r="BP491" i="7" s="1"/>
  <c r="BJ416" i="7"/>
  <c r="BR416" i="7" s="1"/>
  <c r="BJ268" i="7"/>
  <c r="AQ268" i="7" s="1"/>
  <c r="BJ134" i="7"/>
  <c r="BP134" i="7" s="1"/>
  <c r="BJ452" i="7"/>
  <c r="BP452" i="7" s="1"/>
  <c r="BJ299" i="7"/>
  <c r="BR299" i="7" s="1"/>
  <c r="BJ232" i="7"/>
  <c r="BP232" i="7" s="1"/>
  <c r="BJ181" i="7"/>
  <c r="BP181" i="7" s="1"/>
  <c r="BJ114" i="7"/>
  <c r="BR114" i="7" s="1"/>
  <c r="BJ402" i="7"/>
  <c r="BP402" i="7" s="1"/>
  <c r="BJ315" i="7"/>
  <c r="BR315" i="7" s="1"/>
  <c r="BJ165" i="7"/>
  <c r="BP165" i="7" s="1"/>
  <c r="BJ236" i="7"/>
  <c r="BR236" i="7" s="1"/>
  <c r="BJ310" i="7"/>
  <c r="AQ310" i="7" s="1"/>
  <c r="BJ218" i="7"/>
  <c r="AQ218" i="7" s="1"/>
  <c r="BJ161" i="7"/>
  <c r="BP161" i="7" s="1"/>
  <c r="BJ40" i="7"/>
  <c r="BJ378" i="7"/>
  <c r="AQ378" i="7" s="1"/>
  <c r="BJ131" i="7"/>
  <c r="AQ131" i="7" s="1"/>
  <c r="BJ88" i="7"/>
  <c r="BP88" i="7" s="1"/>
  <c r="BJ282" i="7"/>
  <c r="BR282" i="7" s="1"/>
  <c r="BJ463" i="7"/>
  <c r="BR463" i="7" s="1"/>
  <c r="BJ355" i="7"/>
  <c r="AQ355" i="7" s="1"/>
  <c r="BJ270" i="7"/>
  <c r="AQ270" i="7" s="1"/>
  <c r="BJ172" i="7"/>
  <c r="BP172" i="7" s="1"/>
  <c r="BJ341" i="7"/>
  <c r="AQ341" i="7" s="1"/>
  <c r="BJ454" i="7"/>
  <c r="BR454" i="7" s="1"/>
  <c r="BJ404" i="7"/>
  <c r="AQ404" i="7" s="1"/>
  <c r="BJ328" i="7"/>
  <c r="AQ328" i="7" s="1"/>
  <c r="BJ260" i="7"/>
  <c r="BR260" i="7" s="1"/>
  <c r="BJ162" i="7"/>
  <c r="AQ162" i="7" s="1"/>
  <c r="BJ66" i="7"/>
  <c r="BR66" i="7" s="1"/>
  <c r="BJ475" i="7"/>
  <c r="BR475" i="7" s="1"/>
  <c r="BJ506" i="7"/>
  <c r="BR506" i="7" s="1"/>
  <c r="BJ323" i="7"/>
  <c r="BP323" i="7" s="1"/>
  <c r="BJ455" i="7"/>
  <c r="BP455" i="7" s="1"/>
  <c r="BJ394" i="7"/>
  <c r="AQ394" i="7" s="1"/>
  <c r="BJ101" i="7"/>
  <c r="BP101" i="7" s="1"/>
  <c r="BJ400" i="7"/>
  <c r="BP400" i="7" s="1"/>
  <c r="BJ123" i="7"/>
  <c r="AQ123" i="7" s="1"/>
  <c r="BJ149" i="7"/>
  <c r="BP149" i="7" s="1"/>
  <c r="BJ410" i="7"/>
  <c r="BR410" i="7" s="1"/>
  <c r="BJ446" i="7"/>
  <c r="BP446" i="7" s="1"/>
  <c r="BJ319" i="7"/>
  <c r="BP319" i="7" s="1"/>
  <c r="BJ231" i="7"/>
  <c r="BR231" i="7" s="1"/>
  <c r="BJ129" i="7"/>
  <c r="BP129" i="7" s="1"/>
  <c r="BJ348" i="7"/>
  <c r="AQ348" i="7" s="1"/>
  <c r="BJ57" i="7"/>
  <c r="BP57" i="7" s="1"/>
  <c r="BJ226" i="7"/>
  <c r="BP226" i="7" s="1"/>
  <c r="BJ424" i="7"/>
  <c r="BP424" i="7" s="1"/>
  <c r="BJ397" i="7"/>
  <c r="BR397" i="7" s="1"/>
  <c r="BJ64" i="7"/>
  <c r="BR64" i="7" s="1"/>
  <c r="BJ448" i="7"/>
  <c r="BP448" i="7" s="1"/>
  <c r="BJ383" i="7"/>
  <c r="BP383" i="7" s="1"/>
  <c r="BJ264" i="7"/>
  <c r="BP264" i="7" s="1"/>
  <c r="BJ156" i="7"/>
  <c r="AQ156" i="7" s="1"/>
  <c r="BJ443" i="7"/>
  <c r="AQ443" i="7" s="1"/>
  <c r="BJ203" i="7"/>
  <c r="BJ157" i="7"/>
  <c r="AQ157" i="7" s="1"/>
  <c r="BJ47" i="7"/>
  <c r="AQ47" i="7" s="1"/>
  <c r="BJ384" i="7"/>
  <c r="AQ384" i="7" s="1"/>
  <c r="BJ122" i="7"/>
  <c r="AQ122" i="7" s="1"/>
  <c r="BJ423" i="7"/>
  <c r="BR423" i="7" s="1"/>
  <c r="BJ199" i="7"/>
  <c r="BR199" i="7" s="1"/>
  <c r="BJ147" i="7"/>
  <c r="AQ147" i="7" s="1"/>
  <c r="BJ78" i="7"/>
  <c r="BP78" i="7" s="1"/>
  <c r="BJ334" i="7"/>
  <c r="BR334" i="7" s="1"/>
  <c r="BJ215" i="7"/>
  <c r="BR215" i="7" s="1"/>
  <c r="BJ390" i="7"/>
  <c r="AQ390" i="7" s="1"/>
  <c r="BJ470" i="7"/>
  <c r="AQ470" i="7" s="1"/>
  <c r="BJ163" i="7"/>
  <c r="BP163" i="7" s="1"/>
  <c r="BJ107" i="7"/>
  <c r="AQ107" i="7" s="1"/>
  <c r="BJ361" i="7"/>
  <c r="AQ361" i="7" s="1"/>
  <c r="AQ186" i="7"/>
  <c r="BJ441" i="7"/>
  <c r="BP441" i="7" s="1"/>
  <c r="BJ313" i="7"/>
  <c r="BP313" i="7" s="1"/>
  <c r="BJ486" i="7"/>
  <c r="BR486" i="7" s="1"/>
  <c r="BJ401" i="7"/>
  <c r="BJ263" i="7"/>
  <c r="BR263" i="7" s="1"/>
  <c r="BJ201" i="7"/>
  <c r="AQ201" i="7" s="1"/>
  <c r="BJ124" i="7"/>
  <c r="BR124" i="7" s="1"/>
  <c r="BJ289" i="7"/>
  <c r="BR289" i="7" s="1"/>
  <c r="BJ217" i="7"/>
  <c r="BR217" i="7" s="1"/>
  <c r="BJ160" i="7"/>
  <c r="AQ160" i="7" s="1"/>
  <c r="BJ109" i="7"/>
  <c r="AQ109" i="7" s="1"/>
  <c r="BJ269" i="7"/>
  <c r="AQ269" i="7" s="1"/>
  <c r="BJ305" i="7"/>
  <c r="AQ305" i="7" s="1"/>
  <c r="BJ213" i="7"/>
  <c r="BR213" i="7" s="1"/>
  <c r="BJ262" i="7"/>
  <c r="BP262" i="7" s="1"/>
  <c r="BJ359" i="7"/>
  <c r="BP359" i="7" s="1"/>
  <c r="BJ187" i="7"/>
  <c r="BP187" i="7" s="1"/>
  <c r="BJ121" i="7"/>
  <c r="BP121" i="7" s="1"/>
  <c r="BJ71" i="7"/>
  <c r="AQ71" i="7" s="1"/>
  <c r="BJ190" i="7"/>
  <c r="AQ190" i="7" s="1"/>
  <c r="BJ438" i="7"/>
  <c r="AQ438" i="7" s="1"/>
  <c r="BJ344" i="7"/>
  <c r="BR344" i="7" s="1"/>
  <c r="BJ265" i="7"/>
  <c r="AQ265" i="7" s="1"/>
  <c r="BJ219" i="7"/>
  <c r="BP219" i="7" s="1"/>
  <c r="BJ449" i="7"/>
  <c r="AQ449" i="7" s="1"/>
  <c r="BJ311" i="7"/>
  <c r="BP311" i="7" s="1"/>
  <c r="BJ250" i="7"/>
  <c r="BR250" i="7" s="1"/>
  <c r="BJ116" i="7"/>
  <c r="BR116" i="7" s="1"/>
  <c r="BJ500" i="7"/>
  <c r="BP500" i="7" s="1"/>
  <c r="BJ317" i="7"/>
  <c r="BP317" i="7" s="1"/>
  <c r="BJ385" i="7"/>
  <c r="BP385" i="7" s="1"/>
  <c r="BJ90" i="7"/>
  <c r="BR90" i="7" s="1"/>
  <c r="BJ346" i="7"/>
  <c r="BP346" i="7" s="1"/>
  <c r="BJ502" i="7"/>
  <c r="AQ502" i="7" s="1"/>
  <c r="BJ435" i="7"/>
  <c r="BP435" i="7" s="1"/>
  <c r="BJ308" i="7"/>
  <c r="BR308" i="7" s="1"/>
  <c r="BJ216" i="7"/>
  <c r="BP216" i="7" s="1"/>
  <c r="BJ113" i="7"/>
  <c r="BR113" i="7" s="1"/>
  <c r="BJ336" i="7"/>
  <c r="BP336" i="7" s="1"/>
  <c r="BJ196" i="7"/>
  <c r="BP196" i="7" s="1"/>
  <c r="BJ119" i="7"/>
  <c r="AQ119" i="7" s="1"/>
  <c r="BJ51" i="7"/>
  <c r="BP51" i="7" s="1"/>
  <c r="BJ159" i="7"/>
  <c r="BR159" i="7" s="1"/>
  <c r="BJ241" i="7"/>
  <c r="BJ368" i="7"/>
  <c r="BR368" i="7" s="1"/>
  <c r="BJ135" i="7"/>
  <c r="AQ135" i="7" s="1"/>
  <c r="BJ437" i="7"/>
  <c r="BP437" i="7" s="1"/>
  <c r="BJ373" i="7"/>
  <c r="AQ373" i="7" s="1"/>
  <c r="BJ259" i="7"/>
  <c r="BP259" i="7" s="1"/>
  <c r="BJ432" i="7"/>
  <c r="BP432" i="7" s="1"/>
  <c r="BJ146" i="7"/>
  <c r="BP146" i="7" s="1"/>
  <c r="BJ41" i="7"/>
  <c r="BP41" i="7" s="1"/>
  <c r="BJ185" i="7"/>
  <c r="BR185" i="7" s="1"/>
  <c r="BJ379" i="7"/>
  <c r="BP379" i="7" s="1"/>
  <c r="BJ111" i="7"/>
  <c r="AQ111" i="7" s="1"/>
  <c r="BJ484" i="7"/>
  <c r="BP484" i="7" s="1"/>
  <c r="BJ399" i="7"/>
  <c r="BR399" i="7" s="1"/>
  <c r="BJ286" i="7"/>
  <c r="BR286" i="7" s="1"/>
  <c r="BJ194" i="7"/>
  <c r="AQ194" i="7" s="1"/>
  <c r="BJ142" i="7"/>
  <c r="BR142" i="7" s="1"/>
  <c r="BJ72" i="7"/>
  <c r="BP72" i="7" s="1"/>
  <c r="BJ434" i="7"/>
  <c r="BP434" i="7" s="1"/>
  <c r="BJ312" i="7"/>
  <c r="BR312" i="7" s="1"/>
  <c r="BJ210" i="7"/>
  <c r="AQ210" i="7" s="1"/>
  <c r="BJ277" i="7"/>
  <c r="AQ277" i="7" s="1"/>
  <c r="BJ465" i="7"/>
  <c r="BR465" i="7" s="1"/>
  <c r="BJ221" i="7"/>
  <c r="AQ221" i="7" s="1"/>
  <c r="BJ153" i="7"/>
  <c r="BR153" i="7" s="1"/>
  <c r="BJ96" i="7"/>
  <c r="BP96" i="7" s="1"/>
  <c r="BJ267" i="7"/>
  <c r="BP267" i="7" s="1"/>
  <c r="BJ206" i="7"/>
  <c r="AQ206" i="7" s="1"/>
  <c r="BJ396" i="7"/>
  <c r="AQ396" i="7" s="1"/>
  <c r="BJ253" i="7"/>
  <c r="AQ253" i="7" s="1"/>
  <c r="BJ175" i="7"/>
  <c r="BR175" i="7" s="1"/>
  <c r="BJ442" i="7"/>
  <c r="BJ358" i="7"/>
  <c r="BP358" i="7" s="1"/>
  <c r="BJ283" i="7"/>
  <c r="AQ283" i="7" s="1"/>
  <c r="BJ212" i="7"/>
  <c r="BR212" i="7" s="1"/>
  <c r="BJ98" i="7"/>
  <c r="BP98" i="7" s="1"/>
  <c r="BJ492" i="7"/>
  <c r="BP492" i="7" s="1"/>
  <c r="BJ228" i="7"/>
  <c r="AQ228" i="7" s="1"/>
  <c r="BJ504" i="7"/>
  <c r="BP504" i="7" s="1"/>
  <c r="BJ295" i="7"/>
  <c r="AQ295" i="7" s="1"/>
  <c r="BJ254" i="7"/>
  <c r="BP254" i="7" s="1"/>
  <c r="BJ197" i="7"/>
  <c r="BR197" i="7" s="1"/>
  <c r="BJ118" i="7"/>
  <c r="BR118" i="7" s="1"/>
  <c r="BJ338" i="7"/>
  <c r="BR338" i="7" s="1"/>
  <c r="BJ177" i="7"/>
  <c r="BR177" i="7" s="1"/>
  <c r="BJ115" i="7"/>
  <c r="BP115" i="7" s="1"/>
  <c r="BJ65" i="7"/>
  <c r="BP65" i="7" s="1"/>
  <c r="BJ102" i="7"/>
  <c r="AQ102" i="7" s="1"/>
  <c r="BJ322" i="7"/>
  <c r="BP322" i="7" s="1"/>
  <c r="BJ255" i="7"/>
  <c r="BP255" i="7" s="1"/>
  <c r="BJ433" i="7"/>
  <c r="AQ433" i="7" s="1"/>
  <c r="BJ301" i="7"/>
  <c r="BR301" i="7" s="1"/>
  <c r="BJ239" i="7"/>
  <c r="BR239" i="7" s="1"/>
  <c r="BJ54" i="7"/>
  <c r="BR54" i="7" s="1"/>
  <c r="BJ376" i="7"/>
  <c r="BR376" i="7" s="1"/>
  <c r="BJ389" i="7"/>
  <c r="BR389" i="7" s="1"/>
  <c r="BJ42" i="7"/>
  <c r="AQ42" i="7" s="1"/>
  <c r="BJ380" i="7"/>
  <c r="BR380" i="7" s="1"/>
  <c r="BJ261" i="7"/>
  <c r="BP261" i="7" s="1"/>
  <c r="BJ189" i="7"/>
  <c r="BR189" i="7" s="1"/>
  <c r="BJ84" i="7"/>
  <c r="BP84" i="7" s="1"/>
  <c r="BJ329" i="7"/>
  <c r="AQ329" i="7" s="1"/>
  <c r="BJ148" i="7"/>
  <c r="BR148" i="7" s="1"/>
  <c r="BJ471" i="7"/>
  <c r="BR471" i="7" s="1"/>
  <c r="BJ420" i="7"/>
  <c r="BP420" i="7" s="1"/>
  <c r="BJ303" i="7"/>
  <c r="AQ303" i="7" s="1"/>
  <c r="BJ108" i="7"/>
  <c r="BR108" i="7" s="1"/>
  <c r="BJ325" i="7"/>
  <c r="BR325" i="7" s="1"/>
  <c r="BJ103" i="7"/>
  <c r="AQ103" i="7" s="1"/>
  <c r="BJ39" i="7"/>
  <c r="BJ503" i="7"/>
  <c r="BR503" i="7" s="1"/>
  <c r="BJ487" i="7"/>
  <c r="BP487" i="7" s="1"/>
  <c r="BJ354" i="7"/>
  <c r="AQ354" i="7" s="1"/>
  <c r="BJ120" i="7"/>
  <c r="BP120" i="7" s="1"/>
  <c r="BJ52" i="7"/>
  <c r="BP52" i="7" s="1"/>
  <c r="BJ426" i="7"/>
  <c r="AQ426" i="7" s="1"/>
  <c r="BJ363" i="7"/>
  <c r="BP363" i="7" s="1"/>
  <c r="BJ93" i="7"/>
  <c r="AQ93" i="7" s="1"/>
  <c r="BJ422" i="7"/>
  <c r="BR422" i="7" s="1"/>
  <c r="BJ136" i="7"/>
  <c r="AQ136" i="7" s="1"/>
  <c r="BJ496" i="7"/>
  <c r="AQ496" i="7" s="1"/>
  <c r="BJ62" i="7"/>
  <c r="AQ62" i="7" s="1"/>
  <c r="BJ364" i="7"/>
  <c r="AQ364" i="7" s="1"/>
  <c r="BJ296" i="7"/>
  <c r="BR296" i="7" s="1"/>
  <c r="BJ106" i="7"/>
  <c r="BR106" i="7" s="1"/>
  <c r="BJ474" i="7"/>
  <c r="BP474" i="7" s="1"/>
  <c r="BJ256" i="7"/>
  <c r="BR256" i="7" s="1"/>
  <c r="BJ184" i="7"/>
  <c r="BR184" i="7" s="1"/>
  <c r="BJ137" i="7"/>
  <c r="AQ137" i="7" s="1"/>
  <c r="BJ428" i="7"/>
  <c r="BP428" i="7" s="1"/>
  <c r="BJ375" i="7"/>
  <c r="AQ375" i="7" s="1"/>
  <c r="BJ307" i="7"/>
  <c r="BR307" i="7" s="1"/>
  <c r="BJ67" i="7"/>
  <c r="BP67" i="7" s="1"/>
  <c r="BJ68" i="7"/>
  <c r="AQ68" i="7" s="1"/>
  <c r="BJ460" i="7"/>
  <c r="BR460" i="7" s="1"/>
  <c r="BJ318" i="7"/>
  <c r="BR318" i="7" s="1"/>
  <c r="BJ205" i="7"/>
  <c r="BR205" i="7" s="1"/>
  <c r="BJ79" i="7"/>
  <c r="BR79" i="7" s="1"/>
  <c r="BJ252" i="7"/>
  <c r="AQ252" i="7" s="1"/>
  <c r="BR450" i="7"/>
  <c r="BJ97" i="7"/>
  <c r="AQ97" i="7" s="1"/>
  <c r="BJ85" i="7"/>
  <c r="BP85" i="7" s="1"/>
  <c r="BJ466" i="7"/>
  <c r="BP466" i="7" s="1"/>
  <c r="BJ391" i="7"/>
  <c r="BP391" i="7" s="1"/>
  <c r="BJ314" i="7"/>
  <c r="AQ314" i="7" s="1"/>
  <c r="BJ170" i="7"/>
  <c r="BP170" i="7" s="1"/>
  <c r="BJ436" i="7"/>
  <c r="BR436" i="7" s="1"/>
  <c r="BJ278" i="7"/>
  <c r="AQ278" i="7" s="1"/>
  <c r="BJ207" i="7"/>
  <c r="BP207" i="7" s="1"/>
  <c r="BJ150" i="7"/>
  <c r="BR150" i="7" s="1"/>
  <c r="BJ92" i="7"/>
  <c r="BR92" i="7" s="1"/>
  <c r="BJ337" i="7"/>
  <c r="BR337" i="7" s="1"/>
  <c r="BJ223" i="7"/>
  <c r="BR223" i="7" s="1"/>
  <c r="BJ498" i="7"/>
  <c r="BP498" i="7" s="1"/>
  <c r="BJ290" i="7"/>
  <c r="BP290" i="7" s="1"/>
  <c r="BJ249" i="7"/>
  <c r="BR249" i="7" s="1"/>
  <c r="BJ192" i="7"/>
  <c r="BP192" i="7" s="1"/>
  <c r="BJ493" i="7"/>
  <c r="BP493" i="7" s="1"/>
  <c r="BJ332" i="7"/>
  <c r="BP332" i="7" s="1"/>
  <c r="BJ166" i="7"/>
  <c r="AQ166" i="7" s="1"/>
  <c r="BJ110" i="7"/>
  <c r="BP110" i="7" s="1"/>
  <c r="BJ59" i="7"/>
  <c r="AQ59" i="7" s="1"/>
  <c r="BJ505" i="7"/>
  <c r="AQ505" i="7" s="1"/>
  <c r="BJ393" i="7"/>
  <c r="AQ393" i="7" s="1"/>
  <c r="BJ316" i="7"/>
  <c r="BR316" i="7" s="1"/>
  <c r="BJ244" i="7"/>
  <c r="BR244" i="7" s="1"/>
  <c r="BJ198" i="7"/>
  <c r="AQ198" i="7" s="1"/>
  <c r="BJ427" i="7"/>
  <c r="BR427" i="7" s="1"/>
  <c r="BJ209" i="7"/>
  <c r="BR209" i="7" s="1"/>
  <c r="BJ352" i="7"/>
  <c r="AQ352" i="7" s="1"/>
  <c r="BJ464" i="7"/>
  <c r="AQ464" i="7" s="1"/>
  <c r="BJ370" i="7"/>
  <c r="BR370" i="7" s="1"/>
  <c r="BJ495" i="7"/>
  <c r="BP495" i="7" s="1"/>
  <c r="BJ251" i="7"/>
  <c r="BR251" i="7" s="1"/>
  <c r="BJ168" i="7"/>
  <c r="BP168" i="7" s="1"/>
  <c r="BJ143" i="7"/>
  <c r="BR143" i="7" s="1"/>
  <c r="BJ461" i="7"/>
  <c r="BP461" i="7" s="1"/>
  <c r="BJ298" i="7"/>
  <c r="BR298" i="7" s="1"/>
  <c r="BJ154" i="7"/>
  <c r="BP154" i="7" s="1"/>
  <c r="BJ86" i="7"/>
  <c r="AQ86" i="7" s="1"/>
  <c r="BJ411" i="7"/>
  <c r="BR411" i="7" s="1"/>
  <c r="BJ476" i="7"/>
  <c r="AQ476" i="7" s="1"/>
  <c r="BJ421" i="7"/>
  <c r="BP421" i="7" s="1"/>
  <c r="BJ320" i="7"/>
  <c r="BR320" i="7" s="1"/>
  <c r="BJ81" i="7"/>
  <c r="AQ81" i="7" s="1"/>
  <c r="BJ467" i="7"/>
  <c r="AQ467" i="7" s="1"/>
  <c r="BJ104" i="7"/>
  <c r="BP104" i="7" s="1"/>
  <c r="BJ381" i="7"/>
  <c r="BR381" i="7" s="1"/>
  <c r="BJ482" i="7"/>
  <c r="AQ482" i="7" s="1"/>
  <c r="BJ417" i="7"/>
  <c r="BP417" i="7" s="1"/>
  <c r="BJ349" i="7"/>
  <c r="BR349" i="7" s="1"/>
  <c r="BJ82" i="7"/>
  <c r="BR82" i="7" s="1"/>
  <c r="BJ413" i="7"/>
  <c r="BR413" i="7" s="1"/>
  <c r="BJ327" i="7"/>
  <c r="BP327" i="7" s="1"/>
  <c r="BJ126" i="7"/>
  <c r="AQ126" i="7" s="1"/>
  <c r="BJ490" i="7"/>
  <c r="BR490" i="7" s="1"/>
  <c r="BJ494" i="7"/>
  <c r="BR494" i="7" s="1"/>
  <c r="BJ350" i="7"/>
  <c r="BP350" i="7" s="1"/>
  <c r="BJ291" i="7"/>
  <c r="BP291" i="7" s="1"/>
  <c r="BJ188" i="7"/>
  <c r="BR188" i="7" s="1"/>
  <c r="BJ100" i="7"/>
  <c r="BR100" i="7" s="1"/>
  <c r="BJ360" i="7"/>
  <c r="BR360" i="7" s="1"/>
  <c r="BJ245" i="7"/>
  <c r="AQ245" i="7" s="1"/>
  <c r="BJ173" i="7"/>
  <c r="BR173" i="7" s="1"/>
  <c r="BJ419" i="7"/>
  <c r="BP419" i="7" s="1"/>
  <c r="BJ365" i="7"/>
  <c r="BR365" i="7" s="1"/>
  <c r="BJ292" i="7"/>
  <c r="AQ292" i="7" s="1"/>
  <c r="BJ240" i="7"/>
  <c r="BP240" i="7" s="1"/>
  <c r="BJ61" i="7"/>
  <c r="BP61" i="7" s="1"/>
  <c r="BJ56" i="7"/>
  <c r="BR56" i="7" s="1"/>
  <c r="BJ445" i="7"/>
  <c r="BP445" i="7" s="1"/>
  <c r="BJ302" i="7"/>
  <c r="BP302" i="7" s="1"/>
  <c r="BJ200" i="7"/>
  <c r="AQ200" i="7" s="1"/>
  <c r="BJ73" i="7"/>
  <c r="AQ73" i="7" s="1"/>
  <c r="BJ169" i="7"/>
  <c r="AQ169" i="7" s="1"/>
  <c r="BJ91" i="7"/>
  <c r="BP91" i="7" s="1"/>
  <c r="BJ50" i="7"/>
  <c r="AQ50" i="7" s="1"/>
  <c r="BJ294" i="7"/>
  <c r="BP294" i="7" s="1"/>
  <c r="BJ237" i="7"/>
  <c r="BR237" i="7" s="1"/>
  <c r="BJ472" i="7"/>
  <c r="AQ472" i="7" s="1"/>
  <c r="BJ412" i="7"/>
  <c r="BP412" i="7" s="1"/>
  <c r="BJ258" i="7"/>
  <c r="AQ258" i="7" s="1"/>
  <c r="BJ191" i="7"/>
  <c r="BR191" i="7" s="1"/>
  <c r="BJ140" i="7"/>
  <c r="BR140" i="7" s="1"/>
  <c r="BJ462" i="7"/>
  <c r="BR462" i="7" s="1"/>
  <c r="BJ331" i="7"/>
  <c r="BP331" i="7" s="1"/>
  <c r="BJ202" i="7"/>
  <c r="BR202" i="7" s="1"/>
  <c r="BJ284" i="7"/>
  <c r="BR284" i="7" s="1"/>
  <c r="BJ238" i="7"/>
  <c r="BR238" i="7" s="1"/>
  <c r="BJ182" i="7"/>
  <c r="AQ182" i="7" s="1"/>
  <c r="BJ473" i="7"/>
  <c r="AQ473" i="7" s="1"/>
  <c r="BJ151" i="7"/>
  <c r="BR151" i="7" s="1"/>
  <c r="BJ105" i="7"/>
  <c r="AQ105" i="7" s="1"/>
  <c r="BJ53" i="7"/>
  <c r="AQ53" i="7" s="1"/>
  <c r="BJ499" i="7"/>
  <c r="AQ499" i="7" s="1"/>
  <c r="BJ374" i="7"/>
  <c r="BP374" i="7" s="1"/>
  <c r="BJ306" i="7"/>
  <c r="BP306" i="7" s="1"/>
  <c r="BJ234" i="7"/>
  <c r="BR234" i="7" s="1"/>
  <c r="BJ193" i="7"/>
  <c r="AQ193" i="7" s="1"/>
  <c r="BJ366" i="7"/>
  <c r="BP366" i="7" s="1"/>
  <c r="BJ478" i="7"/>
  <c r="BR478" i="7" s="1"/>
  <c r="BJ418" i="7"/>
  <c r="AQ418" i="7" s="1"/>
  <c r="BJ178" i="7"/>
  <c r="BR178" i="7" s="1"/>
  <c r="BJ89" i="7"/>
  <c r="BP89" i="7" s="1"/>
  <c r="BJ37" i="7"/>
  <c r="BJ335" i="7"/>
  <c r="BP335" i="7" s="1"/>
  <c r="BJ459" i="7"/>
  <c r="AQ459" i="7" s="1"/>
  <c r="BJ225" i="7"/>
  <c r="AQ225" i="7" s="1"/>
  <c r="BJ489" i="7"/>
  <c r="BR489" i="7" s="1"/>
  <c r="BJ117" i="7"/>
  <c r="BP117" i="7" s="1"/>
  <c r="BJ440" i="7"/>
  <c r="BP440" i="7" s="1"/>
  <c r="BJ138" i="7"/>
  <c r="BP138" i="7" s="1"/>
  <c r="BQ41" i="7"/>
  <c r="BC51" i="7"/>
  <c r="BC82" i="7"/>
  <c r="BC169" i="7"/>
  <c r="BS127" i="7"/>
  <c r="BC127" i="7"/>
  <c r="BQ481" i="7"/>
  <c r="BC481" i="7"/>
  <c r="BQ452" i="7"/>
  <c r="BC248" i="7"/>
  <c r="BC156" i="7"/>
  <c r="BS156" i="7"/>
  <c r="BQ154" i="7"/>
  <c r="BC334" i="7"/>
  <c r="BS334" i="7"/>
  <c r="BC457" i="7"/>
  <c r="BQ173" i="7"/>
  <c r="BQ91" i="7"/>
  <c r="BQ314" i="7"/>
  <c r="BS497" i="7"/>
  <c r="BQ431" i="7"/>
  <c r="BC307" i="7"/>
  <c r="BC497" i="7"/>
  <c r="BC431" i="7"/>
  <c r="BC349" i="7"/>
  <c r="BS159" i="7"/>
  <c r="BQ346" i="7"/>
  <c r="BC292" i="7"/>
  <c r="BR203" i="7"/>
  <c r="BQ475" i="7"/>
  <c r="BC154" i="7"/>
  <c r="BC42" i="7"/>
  <c r="AR38" i="7"/>
  <c r="BC91" i="7"/>
  <c r="BS106" i="7"/>
  <c r="BC480" i="7"/>
  <c r="BQ377" i="7"/>
  <c r="BS215" i="7"/>
  <c r="BC170" i="7"/>
  <c r="BQ187" i="7"/>
  <c r="BC111" i="7"/>
  <c r="BS344" i="7"/>
  <c r="BH186" i="7"/>
  <c r="BC447" i="7"/>
  <c r="BQ304" i="7"/>
  <c r="BS278" i="7"/>
  <c r="BS111" i="7"/>
  <c r="BC304" i="7"/>
  <c r="AQ339" i="7"/>
  <c r="BS168" i="7"/>
  <c r="BC117" i="7"/>
  <c r="BQ168" i="7"/>
  <c r="BP87" i="7"/>
  <c r="BC164" i="7"/>
  <c r="BQ164" i="7"/>
  <c r="BS58" i="7"/>
  <c r="BQ136" i="7"/>
  <c r="BC90" i="7"/>
  <c r="BQ85" i="7"/>
  <c r="BC377" i="7"/>
  <c r="BQ344" i="7"/>
  <c r="BC405" i="7"/>
  <c r="BC225" i="7"/>
  <c r="BQ215" i="7"/>
  <c r="BQ52" i="7"/>
  <c r="BS53" i="7"/>
  <c r="BC37" i="7"/>
  <c r="BQ447" i="7"/>
  <c r="BC327" i="7"/>
  <c r="BQ379" i="7"/>
  <c r="BC460" i="7"/>
  <c r="BS379" i="7"/>
  <c r="BS217" i="7"/>
  <c r="BC130" i="7"/>
  <c r="BH372" i="7"/>
  <c r="BL372" i="7" s="1"/>
  <c r="BC452" i="7"/>
  <c r="BQ381" i="7"/>
  <c r="BC246" i="7"/>
  <c r="BC224" i="7"/>
  <c r="BQ217" i="7"/>
  <c r="BC152" i="7"/>
  <c r="BQ359" i="7"/>
  <c r="BH214" i="7"/>
  <c r="BL214" i="7" s="1"/>
  <c r="BQ451" i="7"/>
  <c r="BC281" i="7"/>
  <c r="AR37" i="7"/>
  <c r="BO37" i="7" s="1"/>
  <c r="BQ220" i="7"/>
  <c r="BC381" i="7"/>
  <c r="BQ462" i="7"/>
  <c r="BP456" i="7"/>
  <c r="BQ369" i="7"/>
  <c r="BC296" i="7"/>
  <c r="BC295" i="7"/>
  <c r="BC243" i="7"/>
  <c r="AR39" i="7"/>
  <c r="BC444" i="7"/>
  <c r="BQ109" i="7"/>
  <c r="BQ152" i="7"/>
  <c r="BQ222" i="7"/>
  <c r="BQ191" i="7"/>
  <c r="BQ292" i="7"/>
  <c r="BQ287" i="7"/>
  <c r="BC227" i="7"/>
  <c r="BC220" i="7"/>
  <c r="BQ444" i="7"/>
  <c r="BC287" i="7"/>
  <c r="BQ243" i="7"/>
  <c r="BC172" i="7"/>
  <c r="BQ106" i="7"/>
  <c r="BC451" i="7"/>
  <c r="BC369" i="7"/>
  <c r="BR356" i="7"/>
  <c r="BQ172" i="7"/>
  <c r="BC426" i="7"/>
  <c r="BS63" i="7"/>
  <c r="BC175" i="7"/>
  <c r="BQ125" i="7"/>
  <c r="BH242" i="7"/>
  <c r="BL242" i="7" s="1"/>
  <c r="BH271" i="7"/>
  <c r="BL271" i="7" s="1"/>
  <c r="BQ258" i="7"/>
  <c r="BH450" i="7"/>
  <c r="BQ394" i="7"/>
  <c r="BS353" i="7"/>
  <c r="BC300" i="7"/>
  <c r="BQ468" i="7"/>
  <c r="BC364" i="7"/>
  <c r="BQ296" i="7"/>
  <c r="BS284" i="7"/>
  <c r="BQ270" i="7"/>
  <c r="BC254" i="7"/>
  <c r="BS89" i="7"/>
  <c r="BQ94" i="7"/>
  <c r="BC53" i="7"/>
  <c r="BC58" i="7"/>
  <c r="BS101" i="7"/>
  <c r="BC359" i="7"/>
  <c r="BC419" i="7"/>
  <c r="BC408" i="7"/>
  <c r="BC325" i="7"/>
  <c r="BQ135" i="7"/>
  <c r="BC94" i="7"/>
  <c r="BS442" i="7"/>
  <c r="BC353" i="7"/>
  <c r="BS330" i="7"/>
  <c r="BQ148" i="7"/>
  <c r="AR40" i="7"/>
  <c r="BQ424" i="7"/>
  <c r="BQ402" i="7"/>
  <c r="BC348" i="7"/>
  <c r="BC148" i="7"/>
  <c r="BC115" i="7"/>
  <c r="BC402" i="7"/>
  <c r="BS318" i="7"/>
  <c r="BQ235" i="7"/>
  <c r="BC235" i="7"/>
  <c r="BC362" i="7"/>
  <c r="BQ339" i="7"/>
  <c r="BS135" i="7"/>
  <c r="BQ57" i="7"/>
  <c r="BQ437" i="7"/>
  <c r="BQ352" i="7"/>
  <c r="BQ278" i="7"/>
  <c r="BQ183" i="7"/>
  <c r="BQ115" i="7"/>
  <c r="BS475" i="7"/>
  <c r="BC465" i="7"/>
  <c r="BQ330" i="7"/>
  <c r="BC183" i="7"/>
  <c r="BQ362" i="7"/>
  <c r="BQ246" i="7"/>
  <c r="BS465" i="7"/>
  <c r="BQ308" i="7"/>
  <c r="BQ300" i="7"/>
  <c r="BQ101" i="7"/>
  <c r="BC144" i="7"/>
  <c r="BC404" i="7"/>
  <c r="BC259" i="7"/>
  <c r="BQ247" i="7"/>
  <c r="BQ261" i="7"/>
  <c r="BS231" i="7"/>
  <c r="BS228" i="7"/>
  <c r="BS178" i="7"/>
  <c r="BS155" i="7"/>
  <c r="BC79" i="7"/>
  <c r="BC39" i="7"/>
  <c r="BH164" i="7"/>
  <c r="BH460" i="7"/>
  <c r="BL460" i="7" s="1"/>
  <c r="BH246" i="7"/>
  <c r="BL246" i="7" s="1"/>
  <c r="BH377" i="7"/>
  <c r="BL377" i="7" s="1"/>
  <c r="BH430" i="7"/>
  <c r="BL430" i="7" s="1"/>
  <c r="BH367" i="7"/>
  <c r="BL367" i="7" s="1"/>
  <c r="BH266" i="7"/>
  <c r="BL266" i="7" s="1"/>
  <c r="BS332" i="7"/>
  <c r="BS79" i="7"/>
  <c r="BQ59" i="7"/>
  <c r="BS39" i="7"/>
  <c r="BQ412" i="7"/>
  <c r="BQ179" i="7"/>
  <c r="BH447" i="7"/>
  <c r="BC261" i="7"/>
  <c r="BS247" i="7"/>
  <c r="BC386" i="7"/>
  <c r="BC382" i="7"/>
  <c r="BQ332" i="7"/>
  <c r="BQ224" i="7"/>
  <c r="BC177" i="7"/>
  <c r="BC52" i="7"/>
  <c r="BC66" i="7"/>
  <c r="BC59" i="7"/>
  <c r="BS38" i="7"/>
  <c r="BS501" i="7"/>
  <c r="BS250" i="7"/>
  <c r="BQ351" i="7"/>
  <c r="BQ480" i="7"/>
  <c r="BC326" i="7"/>
  <c r="BC299" i="7"/>
  <c r="BQ231" i="7"/>
  <c r="BQ169" i="7"/>
  <c r="BC107" i="7"/>
  <c r="BQ107" i="7"/>
  <c r="BC38" i="7"/>
  <c r="BC50" i="7"/>
  <c r="BC226" i="7"/>
  <c r="BP69" i="7"/>
  <c r="BH224" i="7"/>
  <c r="BL224" i="7" s="1"/>
  <c r="BH132" i="7"/>
  <c r="BL132" i="7" s="1"/>
  <c r="BH469" i="7"/>
  <c r="BL469" i="7" s="1"/>
  <c r="BQ439" i="7"/>
  <c r="BC400" i="7"/>
  <c r="BQ250" i="7"/>
  <c r="BC219" i="7"/>
  <c r="BC134" i="7"/>
  <c r="BQ132" i="7"/>
  <c r="BC69" i="7"/>
  <c r="BR127" i="7"/>
  <c r="BS61" i="7"/>
  <c r="BQ72" i="7"/>
  <c r="BS412" i="7"/>
  <c r="BC365" i="7"/>
  <c r="BC186" i="7"/>
  <c r="AQ158" i="7"/>
  <c r="BQ69" i="7"/>
  <c r="BC468" i="7"/>
  <c r="BQ410" i="7"/>
  <c r="BS363" i="7"/>
  <c r="BS329" i="7"/>
  <c r="BQ338" i="7"/>
  <c r="BS45" i="7"/>
  <c r="BQ204" i="7"/>
  <c r="BQ371" i="7"/>
  <c r="BQ185" i="7"/>
  <c r="BQ186" i="7"/>
  <c r="BC423" i="7"/>
  <c r="BC338" i="7"/>
  <c r="BQ219" i="7"/>
  <c r="BQ144" i="7"/>
  <c r="BS75" i="7"/>
  <c r="BS72" i="7"/>
  <c r="BQ252" i="7"/>
  <c r="BC393" i="7"/>
  <c r="BR179" i="7"/>
  <c r="BQ195" i="7"/>
  <c r="BC83" i="7"/>
  <c r="BC113" i="7"/>
  <c r="BC124" i="7"/>
  <c r="BS42" i="7"/>
  <c r="BS422" i="7"/>
  <c r="BQ175" i="7"/>
  <c r="BQ501" i="7"/>
  <c r="BH125" i="7"/>
  <c r="BL125" i="7" s="1"/>
  <c r="BH293" i="7"/>
  <c r="BL293" i="7" s="1"/>
  <c r="BH222" i="7"/>
  <c r="BL222" i="7" s="1"/>
  <c r="BH60" i="7"/>
  <c r="BL60" i="7" s="1"/>
  <c r="BH429" i="7"/>
  <c r="BL429" i="7" s="1"/>
  <c r="BC361" i="7"/>
  <c r="BC309" i="7"/>
  <c r="BS143" i="7"/>
  <c r="BC276" i="7"/>
  <c r="BQ251" i="7"/>
  <c r="BC196" i="7"/>
  <c r="BQ208" i="7"/>
  <c r="BC251" i="7"/>
  <c r="BR55" i="7"/>
  <c r="BC188" i="7"/>
  <c r="BQ118" i="7"/>
  <c r="BC84" i="7"/>
  <c r="BQ354" i="7"/>
  <c r="BQ155" i="7"/>
  <c r="BQ422" i="7"/>
  <c r="BQ189" i="7"/>
  <c r="BQ361" i="7"/>
  <c r="BQ228" i="7"/>
  <c r="BC503" i="7"/>
  <c r="BC333" i="7"/>
  <c r="BQ311" i="7"/>
  <c r="BS503" i="7"/>
  <c r="BC411" i="7"/>
  <c r="BQ83" i="7"/>
  <c r="BC390" i="7"/>
  <c r="BQ390" i="7"/>
  <c r="BR180" i="7"/>
  <c r="BQ405" i="7"/>
  <c r="BQ307" i="7"/>
  <c r="BS411" i="7"/>
  <c r="BQ423" i="7"/>
  <c r="BQ143" i="7"/>
  <c r="BS77" i="7"/>
  <c r="BC65" i="7"/>
  <c r="BQ489" i="7"/>
  <c r="BQ242" i="7"/>
  <c r="BS202" i="7"/>
  <c r="BO79" i="7"/>
  <c r="BO52" i="7"/>
  <c r="BO41" i="7"/>
  <c r="BO57" i="7"/>
  <c r="BC399" i="7"/>
  <c r="BQ95" i="7"/>
  <c r="BC103" i="7"/>
  <c r="BS415" i="7"/>
  <c r="BS417" i="7"/>
  <c r="BS399" i="7"/>
  <c r="BQ415" i="7"/>
  <c r="BQ309" i="7"/>
  <c r="BQ319" i="7"/>
  <c r="BS103" i="7"/>
  <c r="BS87" i="7"/>
  <c r="BH395" i="7"/>
  <c r="BL395" i="7" s="1"/>
  <c r="BC372" i="7"/>
  <c r="BC87" i="7"/>
  <c r="BC55" i="7"/>
  <c r="BS436" i="7"/>
  <c r="BQ436" i="7"/>
  <c r="BC319" i="7"/>
  <c r="BS486" i="7"/>
  <c r="BQ363" i="7"/>
  <c r="BR481" i="7"/>
  <c r="BH481" i="7"/>
  <c r="BL481" i="7" s="1"/>
  <c r="BP342" i="7"/>
  <c r="BH342" i="7"/>
  <c r="BL342" i="7" s="1"/>
  <c r="BH453" i="7"/>
  <c r="BL453" i="7" s="1"/>
  <c r="BH145" i="7"/>
  <c r="BL145" i="7" s="1"/>
  <c r="BC67" i="7"/>
  <c r="BS195" i="7"/>
  <c r="BC195" i="7"/>
  <c r="BQ74" i="7"/>
  <c r="BC181" i="7"/>
  <c r="BS181" i="7"/>
  <c r="BH403" i="7"/>
  <c r="BL403" i="7" s="1"/>
  <c r="BH458" i="7"/>
  <c r="BL458" i="7" s="1"/>
  <c r="BH90" i="7"/>
  <c r="BL90" i="7" s="1"/>
  <c r="BH155" i="7"/>
  <c r="BL155" i="7" s="1"/>
  <c r="BH48" i="7"/>
  <c r="BL48" i="7" s="1"/>
  <c r="BQ206" i="7"/>
  <c r="BS491" i="7"/>
  <c r="BS449" i="7"/>
  <c r="BQ386" i="7"/>
  <c r="BS378" i="7"/>
  <c r="BS206" i="7"/>
  <c r="BQ226" i="7"/>
  <c r="BH195" i="7"/>
  <c r="BL195" i="7" s="1"/>
  <c r="BP58" i="7"/>
  <c r="BH58" i="7"/>
  <c r="BL58" i="7" s="1"/>
  <c r="BC74" i="7"/>
  <c r="BH257" i="7"/>
  <c r="BL257" i="7" s="1"/>
  <c r="BQ281" i="7"/>
  <c r="BQ68" i="7"/>
  <c r="BQ486" i="7"/>
  <c r="BS314" i="7"/>
  <c r="BS414" i="7"/>
  <c r="BC375" i="7"/>
  <c r="BS375" i="7"/>
  <c r="BQ134" i="7"/>
  <c r="BH265" i="7"/>
  <c r="BL265" i="7" s="1"/>
  <c r="BQ142" i="7"/>
  <c r="BQ464" i="7"/>
  <c r="BQ124" i="7"/>
  <c r="BP257" i="7"/>
  <c r="BQ492" i="7"/>
  <c r="BQ430" i="7"/>
  <c r="BQ329" i="7"/>
  <c r="BQ372" i="7"/>
  <c r="BQ50" i="7"/>
  <c r="BQ75" i="7"/>
  <c r="BQ130" i="7"/>
  <c r="BQ368" i="7"/>
  <c r="BQ178" i="7"/>
  <c r="BQ82" i="7"/>
  <c r="BQ460" i="7"/>
  <c r="BQ364" i="7"/>
  <c r="BQ276" i="7"/>
  <c r="BQ201" i="7"/>
  <c r="BC109" i="7"/>
  <c r="BS179" i="7"/>
  <c r="BQ170" i="7"/>
  <c r="BQ378" i="7"/>
  <c r="BQ117" i="7"/>
  <c r="BQ181" i="7"/>
  <c r="BQ485" i="7"/>
  <c r="BQ89" i="7"/>
  <c r="BQ414" i="7"/>
  <c r="BQ299" i="7"/>
  <c r="BQ162" i="7"/>
  <c r="BQ315" i="7"/>
  <c r="BC20" i="7"/>
  <c r="BS20" i="7"/>
  <c r="BQ86" i="7"/>
  <c r="BQ269" i="7"/>
  <c r="BQ237" i="7"/>
  <c r="BQ461" i="7"/>
  <c r="BQ383" i="7"/>
  <c r="BQ211" i="7"/>
  <c r="BO38" i="7"/>
  <c r="BQ249" i="7"/>
  <c r="BQ454" i="7"/>
  <c r="BC370" i="7"/>
  <c r="BS365" i="7"/>
  <c r="BQ301" i="7"/>
  <c r="BS310" i="7"/>
  <c r="BQ289" i="7"/>
  <c r="BC269" i="7"/>
  <c r="BQ239" i="7"/>
  <c r="BC249" i="7"/>
  <c r="BC131" i="7"/>
  <c r="BS86" i="7"/>
  <c r="BC142" i="7"/>
  <c r="BC60" i="7"/>
  <c r="BS67" i="7"/>
  <c r="BQ442" i="7"/>
  <c r="BQ487" i="7"/>
  <c r="BQ397" i="7"/>
  <c r="BS457" i="7"/>
  <c r="BS301" i="7"/>
  <c r="BQ310" i="7"/>
  <c r="BS274" i="7"/>
  <c r="BC239" i="7"/>
  <c r="BQ131" i="7"/>
  <c r="BS66" i="7"/>
  <c r="BQ298" i="7"/>
  <c r="BQ274" i="7"/>
  <c r="BQ312" i="7"/>
  <c r="BC283" i="7"/>
  <c r="BC44" i="7"/>
  <c r="BQ370" i="7"/>
  <c r="BC298" i="7"/>
  <c r="BC312" i="7"/>
  <c r="BC48" i="7"/>
  <c r="BQ100" i="7"/>
  <c r="BC483" i="7"/>
  <c r="BC505" i="7"/>
  <c r="BQ283" i="7"/>
  <c r="BC78" i="7"/>
  <c r="BQ60" i="7"/>
  <c r="BQ44" i="7"/>
  <c r="BQ260" i="7"/>
  <c r="BQ396" i="7"/>
  <c r="BQ505" i="7"/>
  <c r="BC454" i="7"/>
  <c r="BQ182" i="7"/>
  <c r="BQ78" i="7"/>
  <c r="BQ116" i="7"/>
  <c r="BQ453" i="7"/>
  <c r="BQ400" i="7"/>
  <c r="BQ48" i="7"/>
  <c r="BQ375" i="7"/>
  <c r="BS290" i="7"/>
  <c r="BC323" i="7"/>
  <c r="BQ290" i="7"/>
  <c r="BQ426" i="7"/>
  <c r="BS437" i="7"/>
  <c r="BQ404" i="7"/>
  <c r="BQ408" i="7"/>
  <c r="BS376" i="7"/>
  <c r="BQ349" i="7"/>
  <c r="BQ286" i="7"/>
  <c r="BQ254" i="7"/>
  <c r="BQ214" i="7"/>
  <c r="BQ90" i="7"/>
  <c r="BS47" i="7"/>
  <c r="BQ463" i="7"/>
  <c r="BQ256" i="7"/>
  <c r="BQ140" i="7"/>
  <c r="BQ80" i="7"/>
  <c r="BC95" i="7"/>
  <c r="BQ105" i="7"/>
  <c r="BQ197" i="7"/>
  <c r="BQ196" i="7"/>
  <c r="BQ417" i="7"/>
  <c r="BQ323" i="7"/>
  <c r="BQ81" i="7"/>
  <c r="BQ482" i="7"/>
  <c r="BC435" i="7"/>
  <c r="BQ380" i="7"/>
  <c r="BQ320" i="7"/>
  <c r="BC233" i="7"/>
  <c r="BC193" i="7"/>
  <c r="BQ167" i="7"/>
  <c r="BP186" i="7"/>
  <c r="BS140" i="7"/>
  <c r="BC118" i="7"/>
  <c r="BQ158" i="7"/>
  <c r="BC81" i="7"/>
  <c r="BS105" i="7"/>
  <c r="BS62" i="7"/>
  <c r="BQ233" i="7"/>
  <c r="BQ285" i="7"/>
  <c r="BC380" i="7"/>
  <c r="BC320" i="7"/>
  <c r="BQ271" i="7"/>
  <c r="BQ193" i="7"/>
  <c r="BQ180" i="7"/>
  <c r="BC167" i="7"/>
  <c r="BC158" i="7"/>
  <c r="BQ123" i="7"/>
  <c r="BQ108" i="7"/>
  <c r="BQ62" i="7"/>
  <c r="BC482" i="7"/>
  <c r="BC469" i="7"/>
  <c r="BQ435" i="7"/>
  <c r="BQ376" i="7"/>
  <c r="BC271" i="7"/>
  <c r="BC180" i="7"/>
  <c r="BC132" i="7"/>
  <c r="BS80" i="7"/>
  <c r="BC108" i="7"/>
  <c r="BQ47" i="7"/>
  <c r="BQ54" i="7"/>
  <c r="BS463" i="7"/>
  <c r="BQ65" i="7"/>
  <c r="BC49" i="7"/>
  <c r="BS173" i="7"/>
  <c r="BQ318" i="7"/>
  <c r="BQ478" i="7"/>
  <c r="BS492" i="7"/>
  <c r="BQ438" i="7"/>
  <c r="BC371" i="7"/>
  <c r="BQ282" i="7"/>
  <c r="BS263" i="7"/>
  <c r="BS249" i="7"/>
  <c r="BQ257" i="7"/>
  <c r="BR186" i="7"/>
  <c r="BQ122" i="7"/>
  <c r="BC136" i="7"/>
  <c r="BC100" i="7"/>
  <c r="BQ73" i="7"/>
  <c r="BC116" i="7"/>
  <c r="BC68" i="7"/>
  <c r="BQ63" i="7"/>
  <c r="BS57" i="7"/>
  <c r="BQ45" i="7"/>
  <c r="BS367" i="7"/>
  <c r="BS446" i="7"/>
  <c r="BQ393" i="7"/>
  <c r="BC478" i="7"/>
  <c r="BQ458" i="7"/>
  <c r="BS418" i="7"/>
  <c r="BC438" i="7"/>
  <c r="BS282" i="7"/>
  <c r="BQ263" i="7"/>
  <c r="BC257" i="7"/>
  <c r="BQ198" i="7"/>
  <c r="BQ113" i="7"/>
  <c r="BQ84" i="7"/>
  <c r="BQ55" i="7"/>
  <c r="BQ51" i="7"/>
  <c r="BQ418" i="7"/>
  <c r="BQ392" i="7"/>
  <c r="BQ401" i="7"/>
  <c r="BQ499" i="7"/>
  <c r="BQ389" i="7"/>
  <c r="BQ325" i="7"/>
  <c r="BQ303" i="7"/>
  <c r="BQ190" i="7"/>
  <c r="BC198" i="7"/>
  <c r="BS151" i="7"/>
  <c r="BC389" i="7"/>
  <c r="BC303" i="7"/>
  <c r="BC190" i="7"/>
  <c r="BC138" i="7"/>
  <c r="BS122" i="7"/>
  <c r="BS499" i="7"/>
  <c r="BS93" i="7"/>
  <c r="BC474" i="7"/>
  <c r="BC462" i="7"/>
  <c r="BC428" i="7"/>
  <c r="BC385" i="7"/>
  <c r="BQ367" i="7"/>
  <c r="BQ360" i="7"/>
  <c r="BQ331" i="7"/>
  <c r="BQ340" i="7"/>
  <c r="BQ268" i="7"/>
  <c r="BQ99" i="7"/>
  <c r="BC54" i="7"/>
  <c r="BQ110" i="7"/>
  <c r="BQ449" i="7"/>
  <c r="BC458" i="7"/>
  <c r="BS385" i="7"/>
  <c r="BC360" i="7"/>
  <c r="BC340" i="7"/>
  <c r="BC268" i="7"/>
  <c r="BQ284" i="7"/>
  <c r="BQ159" i="7"/>
  <c r="BC99" i="7"/>
  <c r="BC289" i="7"/>
  <c r="BS237" i="7"/>
  <c r="BC237" i="7"/>
  <c r="BQ93" i="7"/>
  <c r="BQ241" i="7"/>
  <c r="BS85" i="7"/>
  <c r="BD40" i="7"/>
  <c r="BQ40" i="7" s="1"/>
  <c r="BQ474" i="7"/>
  <c r="BQ248" i="7"/>
  <c r="BQ348" i="7"/>
  <c r="BQ473" i="7"/>
  <c r="BQ295" i="7"/>
  <c r="BQ151" i="7"/>
  <c r="BQ333" i="7"/>
  <c r="BQ327" i="7"/>
  <c r="BQ277" i="7"/>
  <c r="BQ177" i="7"/>
  <c r="BQ171" i="7"/>
  <c r="BC258" i="7"/>
  <c r="BS258" i="7"/>
  <c r="BO39" i="7"/>
  <c r="BQ138" i="7"/>
  <c r="BS54" i="7"/>
  <c r="BC260" i="7"/>
  <c r="BS260" i="7"/>
  <c r="BQ356" i="7"/>
  <c r="BQ326" i="7"/>
  <c r="BS199" i="7"/>
  <c r="BQ146" i="7"/>
  <c r="BS150" i="7"/>
  <c r="BC110" i="7"/>
  <c r="BS98" i="7"/>
  <c r="BS119" i="7"/>
  <c r="BC61" i="7"/>
  <c r="BQ218" i="7"/>
  <c r="BS424" i="7"/>
  <c r="BC424" i="7"/>
  <c r="BC277" i="7"/>
  <c r="BS277" i="7"/>
  <c r="BQ238" i="7"/>
  <c r="BQ188" i="7"/>
  <c r="BS160" i="7"/>
  <c r="BC160" i="7"/>
  <c r="BC197" i="7"/>
  <c r="BS197" i="7"/>
  <c r="BS384" i="7"/>
  <c r="BC384" i="7"/>
  <c r="BC209" i="7"/>
  <c r="BS209" i="7"/>
  <c r="BC238" i="7"/>
  <c r="BS238" i="7"/>
  <c r="BQ306" i="7"/>
  <c r="BS234" i="7"/>
  <c r="BC56" i="7"/>
  <c r="BQ49" i="7"/>
  <c r="BQ46" i="7"/>
  <c r="BC439" i="7"/>
  <c r="BS439" i="7"/>
  <c r="BC473" i="7"/>
  <c r="BS473" i="7"/>
  <c r="BC352" i="7"/>
  <c r="BS352" i="7"/>
  <c r="BC342" i="7"/>
  <c r="BS342" i="7"/>
  <c r="BS270" i="7"/>
  <c r="BC270" i="7"/>
  <c r="BS328" i="7"/>
  <c r="BC328" i="7"/>
  <c r="BQ342" i="7"/>
  <c r="BQ163" i="7"/>
  <c r="BC242" i="7"/>
  <c r="BS242" i="7"/>
  <c r="BC495" i="7"/>
  <c r="BQ434" i="7"/>
  <c r="BC356" i="7"/>
  <c r="BQ388" i="7"/>
  <c r="BQ317" i="7"/>
  <c r="BC306" i="7"/>
  <c r="BQ253" i="7"/>
  <c r="BC218" i="7"/>
  <c r="BC146" i="7"/>
  <c r="BQ147" i="7"/>
  <c r="BC70" i="7"/>
  <c r="BC464" i="7"/>
  <c r="BS464" i="7"/>
  <c r="BQ483" i="7"/>
  <c r="BC208" i="7"/>
  <c r="BS208" i="7"/>
  <c r="BC285" i="7"/>
  <c r="BS285" i="7"/>
  <c r="BC162" i="7"/>
  <c r="BS162" i="7"/>
  <c r="BS383" i="7"/>
  <c r="BC383" i="7"/>
  <c r="BC189" i="7"/>
  <c r="BS189" i="7"/>
  <c r="BQ495" i="7"/>
  <c r="AQ450" i="7"/>
  <c r="BC434" i="7"/>
  <c r="BQ407" i="7"/>
  <c r="BQ384" i="7"/>
  <c r="BC388" i="7"/>
  <c r="BQ347" i="7"/>
  <c r="BQ291" i="7"/>
  <c r="BQ234" i="7"/>
  <c r="BC253" i="7"/>
  <c r="BC185" i="7"/>
  <c r="BC147" i="7"/>
  <c r="BQ77" i="7"/>
  <c r="BQ102" i="7"/>
  <c r="BQ43" i="7"/>
  <c r="BC461" i="7"/>
  <c r="BS461" i="7"/>
  <c r="BC322" i="7"/>
  <c r="BS322" i="7"/>
  <c r="BC252" i="7"/>
  <c r="BS252" i="7"/>
  <c r="BQ443" i="7"/>
  <c r="BQ230" i="7"/>
  <c r="BC123" i="7"/>
  <c r="BS123" i="7"/>
  <c r="BQ227" i="7"/>
  <c r="BC443" i="7"/>
  <c r="BP450" i="7"/>
  <c r="BC407" i="7"/>
  <c r="BC317" i="7"/>
  <c r="BS347" i="7"/>
  <c r="BQ161" i="7"/>
  <c r="BQ139" i="7"/>
  <c r="BC102" i="7"/>
  <c r="BC43" i="7"/>
  <c r="BQ428" i="7"/>
  <c r="BC354" i="7"/>
  <c r="BS354" i="7"/>
  <c r="BC187" i="7"/>
  <c r="BS187" i="7"/>
  <c r="BC163" i="7"/>
  <c r="BS163" i="7"/>
  <c r="BC73" i="7"/>
  <c r="BS73" i="7"/>
  <c r="BC171" i="7"/>
  <c r="BS171" i="7"/>
  <c r="BS392" i="7"/>
  <c r="BC392" i="7"/>
  <c r="BC291" i="7"/>
  <c r="BS161" i="7"/>
  <c r="BQ199" i="7"/>
  <c r="BC139" i="7"/>
  <c r="BQ150" i="7"/>
  <c r="BQ98" i="7"/>
  <c r="BQ56" i="7"/>
  <c r="BQ119" i="7"/>
  <c r="BC211" i="7"/>
  <c r="BS211" i="7"/>
  <c r="BQ209" i="7"/>
  <c r="BQ70" i="7"/>
  <c r="BC477" i="7"/>
  <c r="BS477" i="7"/>
  <c r="BC230" i="7"/>
  <c r="BS230" i="7"/>
  <c r="BS204" i="7"/>
  <c r="BC204" i="7"/>
  <c r="BC114" i="7"/>
  <c r="BS114" i="7"/>
  <c r="BS232" i="7"/>
  <c r="BC232" i="7"/>
  <c r="BS479" i="7"/>
  <c r="BQ479" i="7"/>
  <c r="BC479" i="7"/>
  <c r="BS471" i="7"/>
  <c r="BQ471" i="7"/>
  <c r="BC471" i="7"/>
  <c r="BS440" i="7"/>
  <c r="BQ440" i="7"/>
  <c r="BC440" i="7"/>
  <c r="BS358" i="7"/>
  <c r="BC358" i="7"/>
  <c r="BQ358" i="7"/>
  <c r="BQ313" i="7"/>
  <c r="BS313" i="7"/>
  <c r="BC313" i="7"/>
  <c r="BP297" i="7"/>
  <c r="BR297" i="7"/>
  <c r="AQ297" i="7"/>
  <c r="BP280" i="7"/>
  <c r="AQ280" i="7"/>
  <c r="BR280" i="7"/>
  <c r="AQ300" i="7"/>
  <c r="BR300" i="7"/>
  <c r="BP300" i="7"/>
  <c r="BS244" i="7"/>
  <c r="BC244" i="7"/>
  <c r="BQ244" i="7"/>
  <c r="BQ200" i="7"/>
  <c r="BS200" i="7"/>
  <c r="BC200" i="7"/>
  <c r="BS153" i="7"/>
  <c r="BC153" i="7"/>
  <c r="BQ153" i="7"/>
  <c r="BS133" i="7"/>
  <c r="BQ133" i="7"/>
  <c r="BC133" i="7"/>
  <c r="BQ112" i="7"/>
  <c r="BS112" i="7"/>
  <c r="BC112" i="7"/>
  <c r="BQ120" i="7"/>
  <c r="BS120" i="7"/>
  <c r="BC120" i="7"/>
  <c r="BQ96" i="7"/>
  <c r="BS96" i="7"/>
  <c r="BC96" i="7"/>
  <c r="BQ421" i="7"/>
  <c r="BS421" i="7"/>
  <c r="BC421" i="7"/>
  <c r="BS425" i="7"/>
  <c r="BQ425" i="7"/>
  <c r="BC425" i="7"/>
  <c r="BS335" i="7"/>
  <c r="BQ335" i="7"/>
  <c r="BC335" i="7"/>
  <c r="BR501" i="7"/>
  <c r="BP501" i="7"/>
  <c r="AQ501" i="7"/>
  <c r="BQ493" i="7"/>
  <c r="BC493" i="7"/>
  <c r="BS493" i="7"/>
  <c r="BP458" i="7"/>
  <c r="BR458" i="7"/>
  <c r="AQ458" i="7"/>
  <c r="BC459" i="7"/>
  <c r="BS459" i="7"/>
  <c r="BQ459" i="7"/>
  <c r="BQ456" i="7"/>
  <c r="BS456" i="7"/>
  <c r="BC456" i="7"/>
  <c r="BQ448" i="7"/>
  <c r="BS448" i="7"/>
  <c r="BC448" i="7"/>
  <c r="BS391" i="7"/>
  <c r="BQ391" i="7"/>
  <c r="BC391" i="7"/>
  <c r="BS350" i="7"/>
  <c r="BC350" i="7"/>
  <c r="BQ350" i="7"/>
  <c r="BR371" i="7"/>
  <c r="BP371" i="7"/>
  <c r="AQ371" i="7"/>
  <c r="BS297" i="7"/>
  <c r="BC297" i="7"/>
  <c r="BQ297" i="7"/>
  <c r="BP279" i="7"/>
  <c r="BR279" i="7"/>
  <c r="AQ279" i="7"/>
  <c r="BS207" i="7"/>
  <c r="BQ207" i="7"/>
  <c r="BC207" i="7"/>
  <c r="BS212" i="7"/>
  <c r="BQ212" i="7"/>
  <c r="BC212" i="7"/>
  <c r="BR214" i="7"/>
  <c r="AQ214" i="7"/>
  <c r="BP214" i="7"/>
  <c r="BQ192" i="7"/>
  <c r="BS192" i="7"/>
  <c r="BC192" i="7"/>
  <c r="AQ211" i="7"/>
  <c r="BR211" i="7"/>
  <c r="BP211" i="7"/>
  <c r="BS165" i="7"/>
  <c r="BQ165" i="7"/>
  <c r="BC165" i="7"/>
  <c r="BQ104" i="7"/>
  <c r="BS104" i="7"/>
  <c r="BC104" i="7"/>
  <c r="BP60" i="7"/>
  <c r="AQ60" i="7"/>
  <c r="BR60" i="7"/>
  <c r="BS467" i="7"/>
  <c r="BQ467" i="7"/>
  <c r="BC467" i="7"/>
  <c r="BS174" i="7"/>
  <c r="BC174" i="7"/>
  <c r="BQ174" i="7"/>
  <c r="BC445" i="7"/>
  <c r="BQ445" i="7"/>
  <c r="BS445" i="7"/>
  <c r="BR447" i="7"/>
  <c r="BP447" i="7"/>
  <c r="AQ447" i="7"/>
  <c r="BC395" i="7"/>
  <c r="BS395" i="7"/>
  <c r="BQ395" i="7"/>
  <c r="BC336" i="7"/>
  <c r="BQ336" i="7"/>
  <c r="BS336" i="7"/>
  <c r="AQ372" i="7"/>
  <c r="BR372" i="7"/>
  <c r="BP372" i="7"/>
  <c r="BP288" i="7"/>
  <c r="AQ288" i="7"/>
  <c r="BR288" i="7"/>
  <c r="BQ305" i="7"/>
  <c r="BS305" i="7"/>
  <c r="BC305" i="7"/>
  <c r="BS280" i="7"/>
  <c r="BQ280" i="7"/>
  <c r="BC280" i="7"/>
  <c r="BS129" i="7"/>
  <c r="BQ129" i="7"/>
  <c r="BC129" i="7"/>
  <c r="BQ88" i="7"/>
  <c r="BS88" i="7"/>
  <c r="BC88" i="7"/>
  <c r="BR48" i="7"/>
  <c r="BP48" i="7"/>
  <c r="AQ48" i="7"/>
  <c r="AQ430" i="7"/>
  <c r="BR430" i="7"/>
  <c r="BP430" i="7"/>
  <c r="BR408" i="7"/>
  <c r="BP408" i="7"/>
  <c r="AQ408" i="7"/>
  <c r="BS337" i="7"/>
  <c r="BQ337" i="7"/>
  <c r="BC337" i="7"/>
  <c r="AQ469" i="7"/>
  <c r="BR469" i="7"/>
  <c r="BP469" i="7"/>
  <c r="BS420" i="7"/>
  <c r="BQ420" i="7"/>
  <c r="BC420" i="7"/>
  <c r="BQ441" i="7"/>
  <c r="BS441" i="7"/>
  <c r="BC441" i="7"/>
  <c r="BS406" i="7"/>
  <c r="BQ406" i="7"/>
  <c r="BC406" i="7"/>
  <c r="BQ366" i="7"/>
  <c r="BS366" i="7"/>
  <c r="BC366" i="7"/>
  <c r="AQ367" i="7"/>
  <c r="BR367" i="7"/>
  <c r="BP367" i="7"/>
  <c r="BQ355" i="7"/>
  <c r="BS355" i="7"/>
  <c r="BC355" i="7"/>
  <c r="BR343" i="7"/>
  <c r="AQ343" i="7"/>
  <c r="BP343" i="7"/>
  <c r="BP293" i="7"/>
  <c r="BR293" i="7"/>
  <c r="AQ293" i="7"/>
  <c r="BQ272" i="7"/>
  <c r="BC272" i="7"/>
  <c r="BS272" i="7"/>
  <c r="BC262" i="7"/>
  <c r="BS262" i="7"/>
  <c r="BQ262" i="7"/>
  <c r="BS265" i="7"/>
  <c r="BC265" i="7"/>
  <c r="BQ265" i="7"/>
  <c r="BP271" i="7"/>
  <c r="AQ271" i="7"/>
  <c r="BR271" i="7"/>
  <c r="BQ240" i="7"/>
  <c r="BC240" i="7"/>
  <c r="BS240" i="7"/>
  <c r="BQ213" i="7"/>
  <c r="BS213" i="7"/>
  <c r="BC213" i="7"/>
  <c r="BR246" i="7"/>
  <c r="BP246" i="7"/>
  <c r="AQ246" i="7"/>
  <c r="BR222" i="7"/>
  <c r="BP222" i="7"/>
  <c r="AQ222" i="7"/>
  <c r="BP180" i="7"/>
  <c r="AQ180" i="7"/>
  <c r="BS137" i="7"/>
  <c r="BC137" i="7"/>
  <c r="BQ137" i="7"/>
  <c r="BS141" i="7"/>
  <c r="BQ141" i="7"/>
  <c r="BC141" i="7"/>
  <c r="BS149" i="7"/>
  <c r="BQ149" i="7"/>
  <c r="BC149" i="7"/>
  <c r="AQ94" i="7"/>
  <c r="BR94" i="7"/>
  <c r="BP94" i="7"/>
  <c r="BQ255" i="7"/>
  <c r="BS255" i="7"/>
  <c r="BC255" i="7"/>
  <c r="BS470" i="7"/>
  <c r="BC470" i="7"/>
  <c r="BQ470" i="7"/>
  <c r="BR453" i="7"/>
  <c r="BP453" i="7"/>
  <c r="AQ453" i="7"/>
  <c r="BR414" i="7"/>
  <c r="BP414" i="7"/>
  <c r="AQ414" i="7"/>
  <c r="BS416" i="7"/>
  <c r="BQ416" i="7"/>
  <c r="BC416" i="7"/>
  <c r="BQ321" i="7"/>
  <c r="BS321" i="7"/>
  <c r="BC321" i="7"/>
  <c r="BS293" i="7"/>
  <c r="BQ293" i="7"/>
  <c r="BC293" i="7"/>
  <c r="BS275" i="7"/>
  <c r="BC275" i="7"/>
  <c r="BQ275" i="7"/>
  <c r="BS267" i="7"/>
  <c r="BQ267" i="7"/>
  <c r="BC267" i="7"/>
  <c r="BR220" i="7"/>
  <c r="BP220" i="7"/>
  <c r="AQ220" i="7"/>
  <c r="BS216" i="7"/>
  <c r="BC216" i="7"/>
  <c r="BQ216" i="7"/>
  <c r="BQ176" i="7"/>
  <c r="BS176" i="7"/>
  <c r="BC176" i="7"/>
  <c r="BR145" i="7"/>
  <c r="BP145" i="7"/>
  <c r="AQ145" i="7"/>
  <c r="BR43" i="7"/>
  <c r="BP43" i="7"/>
  <c r="AQ43" i="7"/>
  <c r="BQ455" i="7"/>
  <c r="BS455" i="7"/>
  <c r="BC455" i="7"/>
  <c r="BQ294" i="7"/>
  <c r="BC294" i="7"/>
  <c r="BS294" i="7"/>
  <c r="BS279" i="7"/>
  <c r="BQ279" i="7"/>
  <c r="BC279" i="7"/>
  <c r="BQ504" i="7"/>
  <c r="BS504" i="7"/>
  <c r="BC504" i="7"/>
  <c r="BQ432" i="7"/>
  <c r="BS432" i="7"/>
  <c r="BC432" i="7"/>
  <c r="BR429" i="7"/>
  <c r="BP429" i="7"/>
  <c r="AQ429" i="7"/>
  <c r="BS398" i="7"/>
  <c r="BC398" i="7"/>
  <c r="BQ398" i="7"/>
  <c r="AQ398" i="7"/>
  <c r="BQ374" i="7"/>
  <c r="BS374" i="7"/>
  <c r="BC374" i="7"/>
  <c r="AQ356" i="7"/>
  <c r="BP272" i="7"/>
  <c r="AQ272" i="7"/>
  <c r="BR272" i="7"/>
  <c r="BQ264" i="7"/>
  <c r="BC264" i="7"/>
  <c r="BS264" i="7"/>
  <c r="BS288" i="7"/>
  <c r="BQ288" i="7"/>
  <c r="BC288" i="7"/>
  <c r="BP235" i="7"/>
  <c r="AQ235" i="7"/>
  <c r="BR235" i="7"/>
  <c r="BC203" i="7"/>
  <c r="BS203" i="7"/>
  <c r="BQ203" i="7"/>
  <c r="BS245" i="7"/>
  <c r="BQ245" i="7"/>
  <c r="BC245" i="7"/>
  <c r="BS145" i="7"/>
  <c r="BC145" i="7"/>
  <c r="BQ145" i="7"/>
  <c r="BS157" i="7"/>
  <c r="BQ157" i="7"/>
  <c r="BC157" i="7"/>
  <c r="BC126" i="7"/>
  <c r="BS126" i="7"/>
  <c r="BQ126" i="7"/>
  <c r="BS221" i="7"/>
  <c r="BQ221" i="7"/>
  <c r="BC221" i="7"/>
  <c r="BR164" i="7"/>
  <c r="BP164" i="7"/>
  <c r="AQ164" i="7"/>
  <c r="AQ155" i="7"/>
  <c r="BR155" i="7"/>
  <c r="BP155" i="7"/>
  <c r="BQ205" i="7"/>
  <c r="BC205" i="7"/>
  <c r="BS205" i="7"/>
  <c r="BS128" i="7"/>
  <c r="BC128" i="7"/>
  <c r="BQ128" i="7"/>
  <c r="AQ477" i="7"/>
  <c r="BR477" i="7"/>
  <c r="BP477" i="7"/>
  <c r="BS466" i="7"/>
  <c r="BQ466" i="7"/>
  <c r="BC466" i="7"/>
  <c r="BS413" i="7"/>
  <c r="BQ413" i="7"/>
  <c r="BC413" i="7"/>
  <c r="BR407" i="7"/>
  <c r="BP407" i="7"/>
  <c r="AQ407" i="7"/>
  <c r="BC403" i="7"/>
  <c r="BS403" i="7"/>
  <c r="BQ403" i="7"/>
  <c r="BS387" i="7"/>
  <c r="BQ387" i="7"/>
  <c r="BC387" i="7"/>
  <c r="BS345" i="7"/>
  <c r="BQ345" i="7"/>
  <c r="BC345" i="7"/>
  <c r="BQ302" i="7"/>
  <c r="BS302" i="7"/>
  <c r="BC302" i="7"/>
  <c r="BR281" i="7"/>
  <c r="BP281" i="7"/>
  <c r="AQ281" i="7"/>
  <c r="BC236" i="7"/>
  <c r="BS236" i="7"/>
  <c r="BQ236" i="7"/>
  <c r="BS229" i="7"/>
  <c r="BQ229" i="7"/>
  <c r="BC229" i="7"/>
  <c r="BQ184" i="7"/>
  <c r="BS184" i="7"/>
  <c r="BC184" i="7"/>
  <c r="BS166" i="7"/>
  <c r="BQ166" i="7"/>
  <c r="BC166" i="7"/>
  <c r="BR76" i="7"/>
  <c r="BP76" i="7"/>
  <c r="AQ76" i="7"/>
  <c r="BS76" i="7"/>
  <c r="BQ76" i="7"/>
  <c r="BC76" i="7"/>
  <c r="BR398" i="7" l="1"/>
  <c r="BR242" i="7"/>
  <c r="AQ242" i="7"/>
  <c r="BP505" i="7"/>
  <c r="BP59" i="7"/>
  <c r="BP132" i="7"/>
  <c r="BP160" i="7"/>
  <c r="BR243" i="7"/>
  <c r="BP301" i="7"/>
  <c r="BR110" i="7"/>
  <c r="BP396" i="7"/>
  <c r="BR504" i="7"/>
  <c r="BP206" i="7"/>
  <c r="BR195" i="7"/>
  <c r="BR396" i="7"/>
  <c r="AQ431" i="7"/>
  <c r="BR382" i="7"/>
  <c r="AQ416" i="7"/>
  <c r="BR259" i="7"/>
  <c r="BR130" i="7"/>
  <c r="AQ195" i="7"/>
  <c r="AQ351" i="7"/>
  <c r="BP416" i="7"/>
  <c r="BR392" i="7"/>
  <c r="BP310" i="7"/>
  <c r="AQ308" i="7"/>
  <c r="AQ392" i="7"/>
  <c r="BR310" i="7"/>
  <c r="BR163" i="7"/>
  <c r="AQ323" i="7"/>
  <c r="BP308" i="7"/>
  <c r="AQ350" i="7"/>
  <c r="BR128" i="7"/>
  <c r="AQ488" i="7"/>
  <c r="AQ163" i="7"/>
  <c r="BP109" i="7"/>
  <c r="BP224" i="7"/>
  <c r="BP426" i="7"/>
  <c r="BP479" i="7"/>
  <c r="AQ363" i="7"/>
  <c r="BR350" i="7"/>
  <c r="AQ142" i="7"/>
  <c r="BR84" i="7"/>
  <c r="BR219" i="7"/>
  <c r="AQ346" i="7"/>
  <c r="BR341" i="7"/>
  <c r="BR461" i="7"/>
  <c r="AQ462" i="7"/>
  <c r="AQ424" i="7"/>
  <c r="BR306" i="7"/>
  <c r="AQ219" i="7"/>
  <c r="BP97" i="7"/>
  <c r="BR363" i="7"/>
  <c r="BR488" i="7"/>
  <c r="AQ239" i="7"/>
  <c r="BR157" i="7"/>
  <c r="BR309" i="7"/>
  <c r="BR424" i="7"/>
  <c r="BP142" i="7"/>
  <c r="BP157" i="7"/>
  <c r="AQ243" i="7"/>
  <c r="BR346" i="7"/>
  <c r="BP341" i="7"/>
  <c r="AQ382" i="7"/>
  <c r="AQ461" i="7"/>
  <c r="AQ306" i="7"/>
  <c r="BR208" i="7"/>
  <c r="BR255" i="7"/>
  <c r="AQ489" i="7"/>
  <c r="BP228" i="7"/>
  <c r="AQ255" i="7"/>
  <c r="BP329" i="7"/>
  <c r="BR329" i="7"/>
  <c r="BP258" i="7"/>
  <c r="BR97" i="7"/>
  <c r="BP137" i="7"/>
  <c r="BP299" i="7"/>
  <c r="BP238" i="7"/>
  <c r="BR228" i="7"/>
  <c r="AQ167" i="7"/>
  <c r="BR167" i="7"/>
  <c r="BR78" i="7"/>
  <c r="AQ144" i="7"/>
  <c r="BR41" i="7"/>
  <c r="BR144" i="7"/>
  <c r="BP139" i="7"/>
  <c r="AQ78" i="7"/>
  <c r="BL164" i="7"/>
  <c r="BR225" i="7"/>
  <c r="BP462" i="7"/>
  <c r="BP252" i="7"/>
  <c r="BP239" i="7"/>
  <c r="BR323" i="7"/>
  <c r="BP449" i="7"/>
  <c r="BP95" i="7"/>
  <c r="AQ474" i="7"/>
  <c r="BP269" i="7"/>
  <c r="BR258" i="7"/>
  <c r="BP309" i="7"/>
  <c r="AQ130" i="7"/>
  <c r="BP296" i="7"/>
  <c r="BR467" i="7"/>
  <c r="BR254" i="7"/>
  <c r="BR472" i="7"/>
  <c r="BP357" i="7"/>
  <c r="BR333" i="7"/>
  <c r="BR357" i="7"/>
  <c r="BP467" i="7"/>
  <c r="AQ299" i="7"/>
  <c r="AQ257" i="7"/>
  <c r="BR59" i="7"/>
  <c r="BP105" i="7"/>
  <c r="BR492" i="7"/>
  <c r="BR351" i="7"/>
  <c r="AQ38" i="7"/>
  <c r="BP166" i="7"/>
  <c r="BR105" i="7"/>
  <c r="BP494" i="7"/>
  <c r="BP470" i="7"/>
  <c r="BR77" i="7"/>
  <c r="AQ494" i="7"/>
  <c r="AQ132" i="7"/>
  <c r="BP378" i="7"/>
  <c r="BR139" i="7"/>
  <c r="AQ129" i="7"/>
  <c r="AQ492" i="7"/>
  <c r="AQ110" i="7"/>
  <c r="BP463" i="7"/>
  <c r="BR470" i="7"/>
  <c r="BP464" i="7"/>
  <c r="BR378" i="7"/>
  <c r="BP205" i="7"/>
  <c r="BR354" i="7"/>
  <c r="AQ506" i="7"/>
  <c r="AQ358" i="7"/>
  <c r="BP248" i="7"/>
  <c r="BR248" i="7"/>
  <c r="AQ205" i="7"/>
  <c r="BP324" i="7"/>
  <c r="BP354" i="7"/>
  <c r="BP81" i="7"/>
  <c r="BP506" i="7"/>
  <c r="AQ495" i="7"/>
  <c r="BP90" i="7"/>
  <c r="BP221" i="7"/>
  <c r="BR81" i="7"/>
  <c r="BR495" i="7"/>
  <c r="BR479" i="7"/>
  <c r="AQ84" i="7"/>
  <c r="BR448" i="7"/>
  <c r="BR227" i="7"/>
  <c r="AQ266" i="7"/>
  <c r="BR491" i="7"/>
  <c r="AQ224" i="7"/>
  <c r="BR200" i="7"/>
  <c r="BR266" i="7"/>
  <c r="BR137" i="7"/>
  <c r="AQ254" i="7"/>
  <c r="AQ125" i="7"/>
  <c r="BP200" i="7"/>
  <c r="BR125" i="7"/>
  <c r="BR437" i="7"/>
  <c r="BP409" i="7"/>
  <c r="BR75" i="7"/>
  <c r="BR483" i="7"/>
  <c r="BR328" i="7"/>
  <c r="AQ75" i="7"/>
  <c r="AQ249" i="7"/>
  <c r="AQ287" i="7"/>
  <c r="AQ465" i="7"/>
  <c r="BR109" i="7"/>
  <c r="BP355" i="7"/>
  <c r="BP364" i="7"/>
  <c r="BP489" i="7"/>
  <c r="AQ95" i="7"/>
  <c r="AQ41" i="7"/>
  <c r="BR269" i="7"/>
  <c r="AQ79" i="7"/>
  <c r="BP465" i="7"/>
  <c r="BP499" i="7"/>
  <c r="BP386" i="7"/>
  <c r="BP411" i="7"/>
  <c r="AQ90" i="7"/>
  <c r="BR265" i="7"/>
  <c r="AQ436" i="7"/>
  <c r="BP68" i="7"/>
  <c r="BR71" i="7"/>
  <c r="BP162" i="7"/>
  <c r="AQ491" i="7"/>
  <c r="BP111" i="7"/>
  <c r="BR500" i="7"/>
  <c r="BP384" i="7"/>
  <c r="BR364" i="7"/>
  <c r="AQ189" i="7"/>
  <c r="BR377" i="7"/>
  <c r="AQ74" i="7"/>
  <c r="BR221" i="7"/>
  <c r="BR111" i="7"/>
  <c r="BR487" i="7"/>
  <c r="BR166" i="7"/>
  <c r="BP189" i="7"/>
  <c r="BR384" i="7"/>
  <c r="AQ437" i="7"/>
  <c r="AQ333" i="7"/>
  <c r="AQ172" i="7"/>
  <c r="AQ377" i="7"/>
  <c r="BR83" i="7"/>
  <c r="BP208" i="7"/>
  <c r="BL447" i="7"/>
  <c r="BP472" i="7"/>
  <c r="BP114" i="7"/>
  <c r="BP151" i="7"/>
  <c r="BP74" i="7"/>
  <c r="AQ446" i="7"/>
  <c r="AQ487" i="7"/>
  <c r="BP225" i="7"/>
  <c r="AQ296" i="7"/>
  <c r="BR172" i="7"/>
  <c r="AQ370" i="7"/>
  <c r="BR394" i="7"/>
  <c r="BP83" i="7"/>
  <c r="AQ178" i="7"/>
  <c r="BR443" i="7"/>
  <c r="BP278" i="7"/>
  <c r="BR464" i="7"/>
  <c r="BR426" i="7"/>
  <c r="AQ503" i="7"/>
  <c r="BR385" i="7"/>
  <c r="BR278" i="7"/>
  <c r="AQ184" i="7"/>
  <c r="AQ188" i="7"/>
  <c r="BP503" i="7"/>
  <c r="AQ177" i="7"/>
  <c r="AQ385" i="7"/>
  <c r="AQ468" i="7"/>
  <c r="BP292" i="7"/>
  <c r="BR194" i="7"/>
  <c r="BR404" i="7"/>
  <c r="BP184" i="7"/>
  <c r="BR89" i="7"/>
  <c r="BP194" i="7"/>
  <c r="BP287" i="7"/>
  <c r="BP436" i="7"/>
  <c r="BR206" i="7"/>
  <c r="BP188" i="7"/>
  <c r="BP468" i="7"/>
  <c r="BR264" i="7"/>
  <c r="BP124" i="7"/>
  <c r="BR302" i="7"/>
  <c r="BR226" i="7"/>
  <c r="AQ264" i="7"/>
  <c r="AQ124" i="7"/>
  <c r="AQ302" i="7"/>
  <c r="AQ411" i="7"/>
  <c r="BL186" i="7"/>
  <c r="BP99" i="7"/>
  <c r="AQ226" i="7"/>
  <c r="AQ301" i="7"/>
  <c r="BP459" i="7"/>
  <c r="BR474" i="7"/>
  <c r="BP394" i="7"/>
  <c r="BP79" i="7"/>
  <c r="BP454" i="7"/>
  <c r="AQ362" i="7"/>
  <c r="AQ427" i="7"/>
  <c r="AQ227" i="7"/>
  <c r="AQ448" i="7"/>
  <c r="BP328" i="7"/>
  <c r="BR406" i="7"/>
  <c r="AQ213" i="7"/>
  <c r="AQ230" i="7"/>
  <c r="AQ454" i="7"/>
  <c r="BP362" i="7"/>
  <c r="BP427" i="7"/>
  <c r="AQ406" i="7"/>
  <c r="AQ173" i="7"/>
  <c r="AQ312" i="7"/>
  <c r="BP230" i="7"/>
  <c r="BR146" i="7"/>
  <c r="AQ146" i="7"/>
  <c r="BP173" i="7"/>
  <c r="AQ276" i="7"/>
  <c r="BP147" i="7"/>
  <c r="BR347" i="7"/>
  <c r="BP249" i="7"/>
  <c r="BR268" i="7"/>
  <c r="BP312" i="7"/>
  <c r="BR171" i="7"/>
  <c r="BR391" i="7"/>
  <c r="AQ171" i="7"/>
  <c r="AQ391" i="7"/>
  <c r="BR311" i="7"/>
  <c r="BP389" i="7"/>
  <c r="AQ483" i="7"/>
  <c r="AQ422" i="7"/>
  <c r="AQ234" i="7"/>
  <c r="AQ389" i="7"/>
  <c r="BR147" i="7"/>
  <c r="AQ274" i="7"/>
  <c r="AQ326" i="7"/>
  <c r="BP113" i="7"/>
  <c r="BP265" i="7"/>
  <c r="BL450" i="7"/>
  <c r="BR449" i="7"/>
  <c r="AQ349" i="7"/>
  <c r="BR245" i="7"/>
  <c r="BP303" i="7"/>
  <c r="BR276" i="7"/>
  <c r="AQ113" i="7"/>
  <c r="BP347" i="7"/>
  <c r="AQ199" i="7"/>
  <c r="BP305" i="7"/>
  <c r="AQ183" i="7"/>
  <c r="BP245" i="7"/>
  <c r="BR303" i="7"/>
  <c r="BP340" i="7"/>
  <c r="BP360" i="7"/>
  <c r="AQ298" i="7"/>
  <c r="BP274" i="7"/>
  <c r="BP349" i="7"/>
  <c r="AQ403" i="7"/>
  <c r="BP183" i="7"/>
  <c r="BR340" i="7"/>
  <c r="AQ360" i="7"/>
  <c r="BP298" i="7"/>
  <c r="AQ151" i="7"/>
  <c r="AQ460" i="7"/>
  <c r="AQ311" i="7"/>
  <c r="BR403" i="7"/>
  <c r="BP273" i="7"/>
  <c r="BR451" i="7"/>
  <c r="BP199" i="7"/>
  <c r="BR305" i="7"/>
  <c r="BP460" i="7"/>
  <c r="BR117" i="7"/>
  <c r="AQ273" i="7"/>
  <c r="BP198" i="7"/>
  <c r="AQ451" i="7"/>
  <c r="AQ64" i="7"/>
  <c r="AQ290" i="7"/>
  <c r="BR198" i="7"/>
  <c r="BP64" i="7"/>
  <c r="AQ397" i="7"/>
  <c r="BR123" i="7"/>
  <c r="AQ428" i="7"/>
  <c r="BP397" i="7"/>
  <c r="BP268" i="7"/>
  <c r="AQ134" i="7"/>
  <c r="BR216" i="7"/>
  <c r="BR498" i="7"/>
  <c r="BR134" i="7"/>
  <c r="AQ498" i="7"/>
  <c r="BP123" i="7"/>
  <c r="BP422" i="7"/>
  <c r="BR428" i="7"/>
  <c r="AQ313" i="7"/>
  <c r="BP234" i="7"/>
  <c r="BR441" i="7"/>
  <c r="BP218" i="7"/>
  <c r="BR218" i="7"/>
  <c r="BR313" i="7"/>
  <c r="BR440" i="7"/>
  <c r="AQ197" i="7"/>
  <c r="AQ441" i="7"/>
  <c r="BP388" i="7"/>
  <c r="AQ216" i="7"/>
  <c r="AQ259" i="7"/>
  <c r="BP197" i="7"/>
  <c r="BP404" i="7"/>
  <c r="AQ388" i="7"/>
  <c r="AQ413" i="7"/>
  <c r="AQ504" i="7"/>
  <c r="BP431" i="7"/>
  <c r="BR52" i="7"/>
  <c r="BR160" i="7"/>
  <c r="BR252" i="7"/>
  <c r="AQ204" i="7"/>
  <c r="BR502" i="7"/>
  <c r="AQ52" i="7"/>
  <c r="BP204" i="7"/>
  <c r="BR291" i="7"/>
  <c r="BR135" i="7"/>
  <c r="AQ92" i="7"/>
  <c r="BP92" i="7"/>
  <c r="BR57" i="7"/>
  <c r="BR369" i="7"/>
  <c r="AQ57" i="7"/>
  <c r="AQ369" i="7"/>
  <c r="AQ267" i="7"/>
  <c r="BP135" i="7"/>
  <c r="AQ344" i="7"/>
  <c r="BR267" i="7"/>
  <c r="BR499" i="7"/>
  <c r="AQ148" i="7"/>
  <c r="BP148" i="7"/>
  <c r="BP256" i="7"/>
  <c r="BP344" i="7"/>
  <c r="BR433" i="7"/>
  <c r="BR112" i="7"/>
  <c r="AQ256" i="7"/>
  <c r="BR459" i="7"/>
  <c r="AQ291" i="7"/>
  <c r="BP476" i="7"/>
  <c r="BR121" i="7"/>
  <c r="BR358" i="7"/>
  <c r="BP413" i="7"/>
  <c r="AQ185" i="7"/>
  <c r="AQ238" i="7"/>
  <c r="BR476" i="7"/>
  <c r="AQ121" i="7"/>
  <c r="BP131" i="7"/>
  <c r="AQ319" i="7"/>
  <c r="AQ209" i="7"/>
  <c r="BP418" i="7"/>
  <c r="BP277" i="7"/>
  <c r="BR131" i="7"/>
  <c r="BR446" i="7"/>
  <c r="BR115" i="7"/>
  <c r="BP209" i="7"/>
  <c r="BR418" i="7"/>
  <c r="BR277" i="7"/>
  <c r="AQ387" i="7"/>
  <c r="AQ480" i="7"/>
  <c r="BR319" i="7"/>
  <c r="AQ115" i="7"/>
  <c r="BR493" i="7"/>
  <c r="AQ133" i="7"/>
  <c r="BR387" i="7"/>
  <c r="BP182" i="7"/>
  <c r="BR496" i="7"/>
  <c r="BP480" i="7"/>
  <c r="AQ493" i="7"/>
  <c r="BR88" i="7"/>
  <c r="BP133" i="7"/>
  <c r="AQ478" i="7"/>
  <c r="BP156" i="7"/>
  <c r="AQ232" i="7"/>
  <c r="BR182" i="7"/>
  <c r="AQ215" i="7"/>
  <c r="BR317" i="7"/>
  <c r="AQ88" i="7"/>
  <c r="BP478" i="7"/>
  <c r="BR156" i="7"/>
  <c r="BR232" i="7"/>
  <c r="BP215" i="7"/>
  <c r="AQ334" i="7"/>
  <c r="BP185" i="7"/>
  <c r="BR192" i="7"/>
  <c r="BP62" i="7"/>
  <c r="BR62" i="7"/>
  <c r="BR162" i="7"/>
  <c r="BR99" i="7"/>
  <c r="BP177" i="7"/>
  <c r="AQ500" i="7"/>
  <c r="BR68" i="7"/>
  <c r="AQ192" i="7"/>
  <c r="BP283" i="7"/>
  <c r="AQ307" i="7"/>
  <c r="BP439" i="7"/>
  <c r="BR44" i="7"/>
  <c r="BR292" i="7"/>
  <c r="BP212" i="7"/>
  <c r="AQ128" i="7"/>
  <c r="BP415" i="7"/>
  <c r="AQ108" i="7"/>
  <c r="AQ368" i="7"/>
  <c r="BP307" i="7"/>
  <c r="BP443" i="7"/>
  <c r="BP337" i="7"/>
  <c r="BR439" i="7"/>
  <c r="AQ44" i="7"/>
  <c r="AQ212" i="7"/>
  <c r="BR91" i="7"/>
  <c r="AQ415" i="7"/>
  <c r="BP108" i="7"/>
  <c r="BP368" i="7"/>
  <c r="BP380" i="7"/>
  <c r="BP442" i="7"/>
  <c r="AQ442" i="7"/>
  <c r="BR442" i="7"/>
  <c r="BR405" i="7"/>
  <c r="AQ405" i="7"/>
  <c r="AQ91" i="7"/>
  <c r="BP193" i="7"/>
  <c r="BR229" i="7"/>
  <c r="AQ380" i="7"/>
  <c r="BR270" i="7"/>
  <c r="AQ395" i="7"/>
  <c r="BP395" i="7"/>
  <c r="BR395" i="7"/>
  <c r="AQ337" i="7"/>
  <c r="BR240" i="7"/>
  <c r="BP390" i="7"/>
  <c r="BP393" i="7"/>
  <c r="AQ455" i="7"/>
  <c r="BR505" i="7"/>
  <c r="BP375" i="7"/>
  <c r="BR96" i="7"/>
  <c r="BR168" i="7"/>
  <c r="BR193" i="7"/>
  <c r="AQ229" i="7"/>
  <c r="AQ250" i="7"/>
  <c r="AQ240" i="7"/>
  <c r="AQ165" i="7"/>
  <c r="BR390" i="7"/>
  <c r="BR393" i="7"/>
  <c r="BR455" i="7"/>
  <c r="BP136" i="7"/>
  <c r="BP174" i="7"/>
  <c r="BR375" i="7"/>
  <c r="AQ325" i="7"/>
  <c r="AQ96" i="7"/>
  <c r="AQ168" i="7"/>
  <c r="BR335" i="7"/>
  <c r="AQ335" i="7"/>
  <c r="BR165" i="7"/>
  <c r="BR136" i="7"/>
  <c r="BR174" i="7"/>
  <c r="BP325" i="7"/>
  <c r="AQ231" i="7"/>
  <c r="BP285" i="7"/>
  <c r="BR283" i="7"/>
  <c r="AQ153" i="7"/>
  <c r="BP231" i="7"/>
  <c r="BR421" i="7"/>
  <c r="AQ486" i="7"/>
  <c r="BP250" i="7"/>
  <c r="BP38" i="7"/>
  <c r="BR126" i="7"/>
  <c r="BP153" i="7"/>
  <c r="AQ421" i="7"/>
  <c r="BP486" i="7"/>
  <c r="BR466" i="7"/>
  <c r="AQ466" i="7"/>
  <c r="BR324" i="7"/>
  <c r="AQ440" i="7"/>
  <c r="BP126" i="7"/>
  <c r="BR85" i="7"/>
  <c r="AQ58" i="7"/>
  <c r="AQ116" i="7"/>
  <c r="BP116" i="7"/>
  <c r="AQ114" i="7"/>
  <c r="AQ67" i="7"/>
  <c r="BR67" i="7"/>
  <c r="AQ89" i="7"/>
  <c r="BP381" i="7"/>
  <c r="AQ338" i="7"/>
  <c r="BP338" i="7"/>
  <c r="BR104" i="7"/>
  <c r="AQ381" i="7"/>
  <c r="BR374" i="7"/>
  <c r="BR98" i="7"/>
  <c r="AQ104" i="7"/>
  <c r="AQ374" i="7"/>
  <c r="AQ161" i="7"/>
  <c r="BP352" i="7"/>
  <c r="BR161" i="7"/>
  <c r="BR352" i="7"/>
  <c r="AQ332" i="7"/>
  <c r="AQ203" i="7"/>
  <c r="BR187" i="7"/>
  <c r="BR456" i="7"/>
  <c r="AQ187" i="7"/>
  <c r="BR294" i="7"/>
  <c r="AQ471" i="7"/>
  <c r="BR332" i="7"/>
  <c r="AQ77" i="7"/>
  <c r="BR61" i="7"/>
  <c r="BP471" i="7"/>
  <c r="AQ294" i="7"/>
  <c r="BR402" i="7"/>
  <c r="AQ127" i="7"/>
  <c r="BR327" i="7"/>
  <c r="BR122" i="7"/>
  <c r="AQ409" i="7"/>
  <c r="BR419" i="7"/>
  <c r="BR69" i="7"/>
  <c r="AQ330" i="7"/>
  <c r="BR321" i="7"/>
  <c r="BR322" i="7"/>
  <c r="BP159" i="7"/>
  <c r="AQ176" i="7"/>
  <c r="BR366" i="7"/>
  <c r="BP295" i="7"/>
  <c r="AQ419" i="7"/>
  <c r="BP330" i="7"/>
  <c r="AQ321" i="7"/>
  <c r="AQ322" i="7"/>
  <c r="AQ159" i="7"/>
  <c r="BR154" i="7"/>
  <c r="AQ170" i="7"/>
  <c r="BR295" i="7"/>
  <c r="BP100" i="7"/>
  <c r="AQ456" i="7"/>
  <c r="BR379" i="7"/>
  <c r="AQ236" i="7"/>
  <c r="AQ379" i="7"/>
  <c r="BR196" i="7"/>
  <c r="BR63" i="7"/>
  <c r="AQ154" i="7"/>
  <c r="AQ217" i="7"/>
  <c r="BR170" i="7"/>
  <c r="AQ399" i="7"/>
  <c r="BP42" i="7"/>
  <c r="BP253" i="7"/>
  <c r="AQ140" i="7"/>
  <c r="BP70" i="7"/>
  <c r="BR201" i="7"/>
  <c r="BP236" i="7"/>
  <c r="AQ63" i="7"/>
  <c r="BP217" i="7"/>
  <c r="AQ315" i="7"/>
  <c r="BP399" i="7"/>
  <c r="BR42" i="7"/>
  <c r="BP339" i="7"/>
  <c r="BR452" i="7"/>
  <c r="BR253" i="7"/>
  <c r="BR432" i="7"/>
  <c r="BP140" i="7"/>
  <c r="BP315" i="7"/>
  <c r="BR339" i="7"/>
  <c r="AQ417" i="7"/>
  <c r="AQ207" i="7"/>
  <c r="AQ223" i="7"/>
  <c r="AQ51" i="7"/>
  <c r="BR417" i="7"/>
  <c r="BR207" i="7"/>
  <c r="BP473" i="7"/>
  <c r="BR138" i="7"/>
  <c r="AQ402" i="7"/>
  <c r="BP356" i="7"/>
  <c r="BP203" i="7"/>
  <c r="AQ98" i="7"/>
  <c r="AQ138" i="7"/>
  <c r="BR285" i="7"/>
  <c r="AQ463" i="7"/>
  <c r="BR51" i="7"/>
  <c r="BP433" i="7"/>
  <c r="BP112" i="7"/>
  <c r="AQ61" i="7"/>
  <c r="AQ69" i="7"/>
  <c r="BP66" i="7"/>
  <c r="AQ49" i="7"/>
  <c r="AQ85" i="7"/>
  <c r="AQ100" i="7"/>
  <c r="AQ66" i="7"/>
  <c r="BR58" i="7"/>
  <c r="AQ117" i="7"/>
  <c r="BP49" i="7"/>
  <c r="BR70" i="7"/>
  <c r="AQ87" i="7"/>
  <c r="BR87" i="7"/>
  <c r="BP71" i="7"/>
  <c r="AQ175" i="7"/>
  <c r="BP237" i="7"/>
  <c r="BR326" i="7"/>
  <c r="BP103" i="7"/>
  <c r="AQ237" i="7"/>
  <c r="BP175" i="7"/>
  <c r="BR103" i="7"/>
  <c r="AQ54" i="7"/>
  <c r="BP54" i="7"/>
  <c r="AQ336" i="7"/>
  <c r="AQ376" i="7"/>
  <c r="BR336" i="7"/>
  <c r="BP37" i="7"/>
  <c r="AQ282" i="7"/>
  <c r="BP282" i="7"/>
  <c r="BP348" i="7"/>
  <c r="BR348" i="7"/>
  <c r="BP497" i="7"/>
  <c r="BP263" i="7"/>
  <c r="BR497" i="7"/>
  <c r="BP334" i="7"/>
  <c r="BP496" i="7"/>
  <c r="BR401" i="7"/>
  <c r="AQ401" i="7"/>
  <c r="BR39" i="7"/>
  <c r="BR261" i="7"/>
  <c r="BR314" i="7"/>
  <c r="BP150" i="7"/>
  <c r="AQ45" i="7"/>
  <c r="AQ263" i="7"/>
  <c r="BP410" i="7"/>
  <c r="AQ37" i="7"/>
  <c r="AQ244" i="7"/>
  <c r="BP39" i="7"/>
  <c r="BP401" i="7"/>
  <c r="BP314" i="7"/>
  <c r="AQ410" i="7"/>
  <c r="BR37" i="7"/>
  <c r="AQ261" i="7"/>
  <c r="AQ365" i="7"/>
  <c r="AQ39" i="7"/>
  <c r="AQ150" i="7"/>
  <c r="BR435" i="7"/>
  <c r="AQ304" i="7"/>
  <c r="BR45" i="7"/>
  <c r="AQ120" i="7"/>
  <c r="AQ284" i="7"/>
  <c r="BP365" i="7"/>
  <c r="BR412" i="7"/>
  <c r="BP73" i="7"/>
  <c r="BR120" i="7"/>
  <c r="BP50" i="7"/>
  <c r="AQ435" i="7"/>
  <c r="BP304" i="7"/>
  <c r="BP284" i="7"/>
  <c r="AQ275" i="7"/>
  <c r="AQ412" i="7"/>
  <c r="BP47" i="7"/>
  <c r="BR73" i="7"/>
  <c r="AQ262" i="7"/>
  <c r="BR50" i="7"/>
  <c r="BP438" i="7"/>
  <c r="BR484" i="7"/>
  <c r="AQ143" i="7"/>
  <c r="BR247" i="7"/>
  <c r="BR275" i="7"/>
  <c r="BR47" i="7"/>
  <c r="BR262" i="7"/>
  <c r="BR359" i="7"/>
  <c r="AQ72" i="7"/>
  <c r="BR438" i="7"/>
  <c r="AQ484" i="7"/>
  <c r="BP143" i="7"/>
  <c r="AQ247" i="7"/>
  <c r="BR72" i="7"/>
  <c r="AQ56" i="7"/>
  <c r="AQ289" i="7"/>
  <c r="BP213" i="7"/>
  <c r="AQ65" i="7"/>
  <c r="BP56" i="7"/>
  <c r="BP289" i="7"/>
  <c r="BR355" i="7"/>
  <c r="AQ475" i="7"/>
  <c r="BR386" i="7"/>
  <c r="BR65" i="7"/>
  <c r="BR46" i="7"/>
  <c r="BP158" i="7"/>
  <c r="BR86" i="7"/>
  <c r="BP370" i="7"/>
  <c r="AQ241" i="7"/>
  <c r="BR241" i="7"/>
  <c r="BP241" i="7"/>
  <c r="BR93" i="7"/>
  <c r="BP176" i="7"/>
  <c r="BP122" i="7"/>
  <c r="BP93" i="7"/>
  <c r="BR158" i="7"/>
  <c r="BP485" i="7"/>
  <c r="BP169" i="7"/>
  <c r="BP223" i="7"/>
  <c r="AQ366" i="7"/>
  <c r="BR383" i="7"/>
  <c r="BR129" i="7"/>
  <c r="BP475" i="7"/>
  <c r="BP482" i="7"/>
  <c r="AQ327" i="7"/>
  <c r="AQ46" i="7"/>
  <c r="BP244" i="7"/>
  <c r="AQ432" i="7"/>
  <c r="AQ317" i="7"/>
  <c r="BP86" i="7"/>
  <c r="BP233" i="7"/>
  <c r="AQ233" i="7"/>
  <c r="BR233" i="7"/>
  <c r="BR485" i="7"/>
  <c r="AQ383" i="7"/>
  <c r="BR169" i="7"/>
  <c r="BR482" i="7"/>
  <c r="AQ286" i="7"/>
  <c r="AQ191" i="7"/>
  <c r="BP178" i="7"/>
  <c r="BP82" i="7"/>
  <c r="BP191" i="7"/>
  <c r="AQ490" i="7"/>
  <c r="AQ82" i="7"/>
  <c r="BP490" i="7"/>
  <c r="BP102" i="7"/>
  <c r="AQ40" i="7"/>
  <c r="AQ202" i="7"/>
  <c r="BR102" i="7"/>
  <c r="BP40" i="7"/>
  <c r="BP202" i="7"/>
  <c r="BR425" i="7"/>
  <c r="AQ196" i="7"/>
  <c r="BR40" i="7"/>
  <c r="AQ452" i="7"/>
  <c r="BP425" i="7"/>
  <c r="BP201" i="7"/>
  <c r="AQ331" i="7"/>
  <c r="BP107" i="7"/>
  <c r="AQ316" i="7"/>
  <c r="BP210" i="7"/>
  <c r="BP127" i="7"/>
  <c r="BP361" i="7"/>
  <c r="BP316" i="7"/>
  <c r="BP376" i="7"/>
  <c r="BP55" i="7"/>
  <c r="BR101" i="7"/>
  <c r="AQ152" i="7"/>
  <c r="AQ251" i="7"/>
  <c r="BR361" i="7"/>
  <c r="BP373" i="7"/>
  <c r="BR149" i="7"/>
  <c r="AQ353" i="7"/>
  <c r="BR353" i="7"/>
  <c r="BP251" i="7"/>
  <c r="BR373" i="7"/>
  <c r="AQ149" i="7"/>
  <c r="AQ320" i="7"/>
  <c r="BP119" i="7"/>
  <c r="AQ445" i="7"/>
  <c r="BP320" i="7"/>
  <c r="BR119" i="7"/>
  <c r="BR445" i="7"/>
  <c r="BP353" i="7"/>
  <c r="BR457" i="7"/>
  <c r="AQ457" i="7"/>
  <c r="BP152" i="7"/>
  <c r="BR107" i="7"/>
  <c r="BP345" i="7"/>
  <c r="AQ260" i="7"/>
  <c r="BR141" i="7"/>
  <c r="BP457" i="7"/>
  <c r="BP118" i="7"/>
  <c r="BP260" i="7"/>
  <c r="AQ141" i="7"/>
  <c r="BP270" i="7"/>
  <c r="BR345" i="7"/>
  <c r="BR400" i="7"/>
  <c r="AQ400" i="7"/>
  <c r="AQ118" i="7"/>
  <c r="BR181" i="7"/>
  <c r="BR434" i="7"/>
  <c r="AQ359" i="7"/>
  <c r="BR210" i="7"/>
  <c r="BP53" i="7"/>
  <c r="BR53" i="7"/>
  <c r="AQ179" i="7"/>
  <c r="BR290" i="7"/>
  <c r="AQ318" i="7"/>
  <c r="AQ434" i="7"/>
  <c r="BR473" i="7"/>
  <c r="AQ55" i="7"/>
  <c r="BP179" i="7"/>
  <c r="BP318" i="7"/>
  <c r="BP502" i="7"/>
  <c r="AQ101" i="7"/>
  <c r="BP80" i="7"/>
  <c r="BR80" i="7"/>
  <c r="AQ181" i="7"/>
  <c r="BR331" i="7"/>
  <c r="BP481" i="7"/>
  <c r="AQ106" i="7"/>
  <c r="BP423" i="7"/>
  <c r="BP106" i="7"/>
  <c r="BP286" i="7"/>
  <c r="AQ423" i="7"/>
  <c r="AQ481" i="7"/>
  <c r="BR342" i="7"/>
  <c r="AQ342" i="7"/>
  <c r="BP190" i="7"/>
  <c r="AQ420" i="7"/>
  <c r="BR190" i="7"/>
  <c r="BR420" i="7"/>
  <c r="AQ444" i="7"/>
  <c r="BR444" i="7"/>
  <c r="BO40" i="7"/>
  <c r="Q4" i="1" l="1"/>
  <c r="P4" i="1"/>
  <c r="I36" i="5" s="1"/>
  <c r="N4" i="1"/>
  <c r="C94" i="5" l="1"/>
  <c r="AM12" i="7" l="1"/>
  <c r="AM17" i="7" s="1"/>
  <c r="AJ17" i="7"/>
  <c r="G17" i="7" l="1"/>
  <c r="BI17" i="7"/>
  <c r="BH17" i="7"/>
  <c r="BH12" i="7" s="1"/>
  <c r="R17" i="7"/>
  <c r="BF17" i="7" s="1"/>
  <c r="BE17" i="7" s="1"/>
  <c r="BB17" i="7"/>
  <c r="BB12" i="7" s="1"/>
  <c r="O17" i="7"/>
  <c r="BA17" i="7" s="1"/>
  <c r="BA12" i="7" s="1"/>
  <c r="M17" i="7"/>
  <c r="L17" i="7"/>
  <c r="K17" i="7"/>
  <c r="AW17" i="7" s="1"/>
  <c r="AW12" i="7" s="1"/>
  <c r="AV17" i="7"/>
  <c r="AV12" i="7" s="1"/>
  <c r="I17" i="7"/>
  <c r="H17" i="7"/>
  <c r="F17" i="7"/>
  <c r="B17" i="7" s="1"/>
  <c r="E17" i="7"/>
  <c r="D17" i="7"/>
  <c r="C17" i="7"/>
  <c r="AP27" i="7" l="1"/>
  <c r="AO27" i="7"/>
  <c r="BO27" i="7"/>
  <c r="BE12" i="7"/>
  <c r="BE13" i="7"/>
  <c r="AU17" i="7"/>
  <c r="AU12" i="7" s="1"/>
  <c r="AS17" i="7"/>
  <c r="AT17" i="7" s="1"/>
  <c r="AT12" i="7" s="1"/>
  <c r="BI12" i="7"/>
  <c r="AX17" i="7"/>
  <c r="D78" i="5" s="1"/>
  <c r="AM35" i="7"/>
  <c r="AM34" i="7"/>
  <c r="AM33" i="7"/>
  <c r="AM23" i="7"/>
  <c r="AM32" i="7"/>
  <c r="AM31" i="7"/>
  <c r="AM30" i="7"/>
  <c r="AM21" i="7"/>
  <c r="AM20" i="7"/>
  <c r="AM36" i="7"/>
  <c r="AM29" i="7"/>
  <c r="AM27" i="7"/>
  <c r="AM26" i="7"/>
  <c r="AM18" i="7"/>
  <c r="AM28" i="7"/>
  <c r="AM25" i="7"/>
  <c r="AM24" i="7"/>
  <c r="AM22" i="7"/>
  <c r="AM19" i="7"/>
  <c r="BK17" i="7"/>
  <c r="AM505" i="7"/>
  <c r="AM491" i="7"/>
  <c r="AM490" i="7"/>
  <c r="AM471" i="7"/>
  <c r="AM466" i="7"/>
  <c r="AM461" i="7"/>
  <c r="AM454" i="7"/>
  <c r="AM453" i="7"/>
  <c r="AM452" i="7"/>
  <c r="AM427" i="7"/>
  <c r="AM426" i="7"/>
  <c r="AM425" i="7"/>
  <c r="AM422" i="7"/>
  <c r="AM410" i="7"/>
  <c r="AM407" i="7"/>
  <c r="AM393" i="7"/>
  <c r="AM387" i="7"/>
  <c r="AM384" i="7"/>
  <c r="AM382" i="7"/>
  <c r="AM374" i="7"/>
  <c r="AM367" i="7"/>
  <c r="AM353" i="7"/>
  <c r="AM351" i="7"/>
  <c r="AM350" i="7"/>
  <c r="AM335" i="7"/>
  <c r="AM334" i="7"/>
  <c r="AM324" i="7"/>
  <c r="AM321" i="7"/>
  <c r="AM320" i="7"/>
  <c r="AM318" i="7"/>
  <c r="AM314" i="7"/>
  <c r="AM311" i="7"/>
  <c r="AM307" i="7"/>
  <c r="AM306" i="7"/>
  <c r="AM296" i="7"/>
  <c r="AM295" i="7"/>
  <c r="AM281" i="7"/>
  <c r="AM280" i="7"/>
  <c r="AM279" i="7"/>
  <c r="AM270" i="7"/>
  <c r="AM232" i="7"/>
  <c r="AM231" i="7"/>
  <c r="AM209" i="7"/>
  <c r="AM200" i="7"/>
  <c r="AM193" i="7"/>
  <c r="AM499" i="7"/>
  <c r="AM496" i="7"/>
  <c r="AM476" i="7"/>
  <c r="AM451" i="7"/>
  <c r="AM450" i="7"/>
  <c r="AM443" i="7"/>
  <c r="AM418" i="7"/>
  <c r="AM406" i="7"/>
  <c r="AM398" i="7"/>
  <c r="AM386" i="7"/>
  <c r="AM364" i="7"/>
  <c r="AM348" i="7"/>
  <c r="AM346" i="7"/>
  <c r="AM332" i="7"/>
  <c r="AM310" i="7"/>
  <c r="AM308" i="7"/>
  <c r="AM303" i="7"/>
  <c r="AM294" i="7"/>
  <c r="AM268" i="7"/>
  <c r="AM267" i="7"/>
  <c r="AM262" i="7"/>
  <c r="AM261" i="7"/>
  <c r="AM250" i="7"/>
  <c r="AM249" i="7"/>
  <c r="AM247" i="7"/>
  <c r="AM235" i="7"/>
  <c r="AM227" i="7"/>
  <c r="AM221" i="7"/>
  <c r="AM220" i="7"/>
  <c r="AM219" i="7"/>
  <c r="AM215" i="7"/>
  <c r="AM198" i="7"/>
  <c r="AM498" i="7"/>
  <c r="AM486" i="7"/>
  <c r="AM470" i="7"/>
  <c r="AM464" i="7"/>
  <c r="AM463" i="7"/>
  <c r="AM449" i="7"/>
  <c r="AM448" i="7"/>
  <c r="AM401" i="7"/>
  <c r="AM392" i="7"/>
  <c r="AM389" i="7"/>
  <c r="AM375" i="7"/>
  <c r="AM372" i="7"/>
  <c r="AM371" i="7"/>
  <c r="AM370" i="7"/>
  <c r="AM363" i="7"/>
  <c r="AM362" i="7"/>
  <c r="AM359" i="7"/>
  <c r="AM358" i="7"/>
  <c r="AM355" i="7"/>
  <c r="AM345" i="7"/>
  <c r="AM338" i="7"/>
  <c r="AM330" i="7"/>
  <c r="AM328" i="7"/>
  <c r="AM273" i="7"/>
  <c r="AM264" i="7"/>
  <c r="AM260" i="7"/>
  <c r="AM241" i="7"/>
  <c r="AM230" i="7"/>
  <c r="AM229" i="7"/>
  <c r="AM228" i="7"/>
  <c r="AM226" i="7"/>
  <c r="AM224" i="7"/>
  <c r="AM206" i="7"/>
  <c r="AM204" i="7"/>
  <c r="AM203" i="7"/>
  <c r="AM199" i="7"/>
  <c r="AM196" i="7"/>
  <c r="AM502" i="7"/>
  <c r="AM485" i="7"/>
  <c r="AM478" i="7"/>
  <c r="AM475" i="7"/>
  <c r="AM474" i="7"/>
  <c r="AM462" i="7"/>
  <c r="AM460" i="7"/>
  <c r="AM447" i="7"/>
  <c r="AM446" i="7"/>
  <c r="AM439" i="7"/>
  <c r="AM424" i="7"/>
  <c r="AM420" i="7"/>
  <c r="AM417" i="7"/>
  <c r="AM416" i="7"/>
  <c r="AM413" i="7"/>
  <c r="AM409" i="7"/>
  <c r="AM408" i="7"/>
  <c r="AM399" i="7"/>
  <c r="AM381" i="7"/>
  <c r="AM357" i="7"/>
  <c r="AM354" i="7"/>
  <c r="AM341" i="7"/>
  <c r="AM337" i="7"/>
  <c r="AM322" i="7"/>
  <c r="AM301" i="7"/>
  <c r="AM300" i="7"/>
  <c r="AM290" i="7"/>
  <c r="AM277" i="7"/>
  <c r="AM272" i="7"/>
  <c r="AM259" i="7"/>
  <c r="AM255" i="7"/>
  <c r="AM248" i="7"/>
  <c r="AM238" i="7"/>
  <c r="AM223" i="7"/>
  <c r="AM222" i="7"/>
  <c r="AM212" i="7"/>
  <c r="AM205" i="7"/>
  <c r="AM201" i="7"/>
  <c r="AM197" i="7"/>
  <c r="AM504" i="7"/>
  <c r="AM500" i="7"/>
  <c r="AM497" i="7"/>
  <c r="AM489" i="7"/>
  <c r="AM484" i="7"/>
  <c r="AM483" i="7"/>
  <c r="AM479" i="7"/>
  <c r="AM469" i="7"/>
  <c r="AM465" i="7"/>
  <c r="AM459" i="7"/>
  <c r="AM445" i="7"/>
  <c r="AM444" i="7"/>
  <c r="AM438" i="7"/>
  <c r="AM437" i="7"/>
  <c r="AM436" i="7"/>
  <c r="AM431" i="7"/>
  <c r="AM423" i="7"/>
  <c r="AM421" i="7"/>
  <c r="AM412" i="7"/>
  <c r="AM405" i="7"/>
  <c r="AM397" i="7"/>
  <c r="AM391" i="7"/>
  <c r="AM383" i="7"/>
  <c r="AM368" i="7"/>
  <c r="AM361" i="7"/>
  <c r="AM352" i="7"/>
  <c r="AM344" i="7"/>
  <c r="AM342" i="7"/>
  <c r="AM340" i="7"/>
  <c r="AM336" i="7"/>
  <c r="AM333" i="7"/>
  <c r="AM331" i="7"/>
  <c r="AM327" i="7"/>
  <c r="AM302" i="7"/>
  <c r="AM291" i="7"/>
  <c r="AM271" i="7"/>
  <c r="AM269" i="7"/>
  <c r="AM253" i="7"/>
  <c r="AM242" i="7"/>
  <c r="AM240" i="7"/>
  <c r="AM239" i="7"/>
  <c r="AM237" i="7"/>
  <c r="AM233" i="7"/>
  <c r="AM225" i="7"/>
  <c r="AM218" i="7"/>
  <c r="AM214" i="7"/>
  <c r="AM501" i="7"/>
  <c r="AM482" i="7"/>
  <c r="AM480" i="7"/>
  <c r="AM473" i="7"/>
  <c r="AM468" i="7"/>
  <c r="AM457" i="7"/>
  <c r="AM442" i="7"/>
  <c r="AM432" i="7"/>
  <c r="AM400" i="7"/>
  <c r="AM395" i="7"/>
  <c r="AM388" i="7"/>
  <c r="AM369" i="7"/>
  <c r="AM360" i="7"/>
  <c r="AM339" i="7"/>
  <c r="AM326" i="7"/>
  <c r="AM325" i="7"/>
  <c r="AM315" i="7"/>
  <c r="AM299" i="7"/>
  <c r="AM288" i="7"/>
  <c r="AM287" i="7"/>
  <c r="AM286" i="7"/>
  <c r="AM283" i="7"/>
  <c r="AM282" i="7"/>
  <c r="AM266" i="7"/>
  <c r="AM258" i="7"/>
  <c r="AM257" i="7"/>
  <c r="AM246" i="7"/>
  <c r="AM245" i="7"/>
  <c r="AM244" i="7"/>
  <c r="AM210" i="7"/>
  <c r="AM195" i="7"/>
  <c r="AM194" i="7"/>
  <c r="AM192" i="7"/>
  <c r="AM506" i="7"/>
  <c r="AM488" i="7"/>
  <c r="AM481" i="7"/>
  <c r="AM477" i="7"/>
  <c r="AM467" i="7"/>
  <c r="AM458" i="7"/>
  <c r="AM435" i="7"/>
  <c r="AM433" i="7"/>
  <c r="AM430" i="7"/>
  <c r="AM429" i="7"/>
  <c r="AM428" i="7"/>
  <c r="AM419" i="7"/>
  <c r="AM415" i="7"/>
  <c r="AM414" i="7"/>
  <c r="AM404" i="7"/>
  <c r="AM403" i="7"/>
  <c r="AM396" i="7"/>
  <c r="AM385" i="7"/>
  <c r="AM378" i="7"/>
  <c r="AM376" i="7"/>
  <c r="AM365" i="7"/>
  <c r="AM343" i="7"/>
  <c r="AM323" i="7"/>
  <c r="AM313" i="7"/>
  <c r="AM309" i="7"/>
  <c r="AM305" i="7"/>
  <c r="AM304" i="7"/>
  <c r="AM293" i="7"/>
  <c r="AM292" i="7"/>
  <c r="AM289" i="7"/>
  <c r="AM285" i="7"/>
  <c r="AM284" i="7"/>
  <c r="AM276" i="7"/>
  <c r="AM275" i="7"/>
  <c r="AM265" i="7"/>
  <c r="AM256" i="7"/>
  <c r="AM254" i="7"/>
  <c r="AM252" i="7"/>
  <c r="AM251" i="7"/>
  <c r="AM243" i="7"/>
  <c r="AM234" i="7"/>
  <c r="AM213" i="7"/>
  <c r="AM208" i="7"/>
  <c r="AM202" i="7"/>
  <c r="AM190" i="7"/>
  <c r="AM492" i="7"/>
  <c r="AM456" i="7"/>
  <c r="AM366" i="7"/>
  <c r="AM347" i="7"/>
  <c r="AM211" i="7"/>
  <c r="AM181" i="7"/>
  <c r="AM178" i="7"/>
  <c r="AM162" i="7"/>
  <c r="AM157" i="7"/>
  <c r="AM156" i="7"/>
  <c r="AM155" i="7"/>
  <c r="AM120" i="7"/>
  <c r="AM109" i="7"/>
  <c r="AM86" i="7"/>
  <c r="AM79" i="7"/>
  <c r="AM74" i="7"/>
  <c r="AM73" i="7"/>
  <c r="AM72" i="7"/>
  <c r="AM68" i="7"/>
  <c r="AM67" i="7"/>
  <c r="AM45" i="7"/>
  <c r="AM38" i="7"/>
  <c r="AM132" i="7"/>
  <c r="AM108" i="7"/>
  <c r="AM493" i="7"/>
  <c r="AM487" i="7"/>
  <c r="AM216" i="7"/>
  <c r="AM179" i="7"/>
  <c r="AM174" i="7"/>
  <c r="AM165" i="7"/>
  <c r="AM160" i="7"/>
  <c r="AM139" i="7"/>
  <c r="AM130" i="7"/>
  <c r="AM127" i="7"/>
  <c r="AM119" i="7"/>
  <c r="AM116" i="7"/>
  <c r="AM115" i="7"/>
  <c r="AM96" i="7"/>
  <c r="AM66" i="7"/>
  <c r="AM41" i="7"/>
  <c r="AM329" i="7"/>
  <c r="AM319" i="7"/>
  <c r="AM166" i="7"/>
  <c r="AM107" i="7"/>
  <c r="AM503" i="7"/>
  <c r="AM494" i="7"/>
  <c r="AM411" i="7"/>
  <c r="AM377" i="7"/>
  <c r="AM263" i="7"/>
  <c r="AM217" i="7"/>
  <c r="AM207" i="7"/>
  <c r="AM175" i="7"/>
  <c r="AM173" i="7"/>
  <c r="AM147" i="7"/>
  <c r="AM145" i="7"/>
  <c r="AM144" i="7"/>
  <c r="AM141" i="7"/>
  <c r="AM140" i="7"/>
  <c r="AM126" i="7"/>
  <c r="AM122" i="7"/>
  <c r="AM118" i="7"/>
  <c r="AM117" i="7"/>
  <c r="AM95" i="7"/>
  <c r="AM84" i="7"/>
  <c r="AM44" i="7"/>
  <c r="AM43" i="7"/>
  <c r="AM441" i="7"/>
  <c r="AM152" i="7"/>
  <c r="AM134" i="7"/>
  <c r="AM105" i="7"/>
  <c r="AM89" i="7"/>
  <c r="AM70" i="7"/>
  <c r="AM64" i="7"/>
  <c r="AM63" i="7"/>
  <c r="AM58" i="7"/>
  <c r="AM495" i="7"/>
  <c r="AM434" i="7"/>
  <c r="AM402" i="7"/>
  <c r="AM349" i="7"/>
  <c r="AM189" i="7"/>
  <c r="AM188" i="7"/>
  <c r="AM184" i="7"/>
  <c r="AM177" i="7"/>
  <c r="AM171" i="7"/>
  <c r="AM163" i="7"/>
  <c r="AM159" i="7"/>
  <c r="AM158" i="7"/>
  <c r="AM154" i="7"/>
  <c r="AM149" i="7"/>
  <c r="AM148" i="7"/>
  <c r="AM137" i="7"/>
  <c r="AM136" i="7"/>
  <c r="AM129" i="7"/>
  <c r="AM121" i="7"/>
  <c r="AM112" i="7"/>
  <c r="AM104" i="7"/>
  <c r="AM102" i="7"/>
  <c r="AM100" i="7"/>
  <c r="AM94" i="7"/>
  <c r="AM92" i="7"/>
  <c r="AM85" i="7"/>
  <c r="AM83" i="7"/>
  <c r="AM78" i="7"/>
  <c r="AM76" i="7"/>
  <c r="AM53" i="7"/>
  <c r="AM49" i="7"/>
  <c r="AM48" i="7"/>
  <c r="AM47" i="7"/>
  <c r="AM46" i="7"/>
  <c r="AM42" i="7"/>
  <c r="AM39" i="7"/>
  <c r="AM106" i="7"/>
  <c r="AM472" i="7"/>
  <c r="AM394" i="7"/>
  <c r="AM373" i="7"/>
  <c r="AM316" i="7"/>
  <c r="AM170" i="7"/>
  <c r="AM167" i="7"/>
  <c r="AM161" i="7"/>
  <c r="AM143" i="7"/>
  <c r="AM142" i="7"/>
  <c r="AM138" i="7"/>
  <c r="AM128" i="7"/>
  <c r="AM124" i="7"/>
  <c r="AM103" i="7"/>
  <c r="AM99" i="7"/>
  <c r="AM98" i="7"/>
  <c r="AM97" i="7"/>
  <c r="AM88" i="7"/>
  <c r="AM80" i="7"/>
  <c r="AM77" i="7"/>
  <c r="AM52" i="7"/>
  <c r="AM51" i="7"/>
  <c r="AM379" i="7"/>
  <c r="AM356" i="7"/>
  <c r="AM317" i="7"/>
  <c r="AM297" i="7"/>
  <c r="AM278" i="7"/>
  <c r="AM236" i="7"/>
  <c r="AM191" i="7"/>
  <c r="AM187" i="7"/>
  <c r="AM186" i="7"/>
  <c r="AM169" i="7"/>
  <c r="AM164" i="7"/>
  <c r="AM146" i="7"/>
  <c r="AM135" i="7"/>
  <c r="AM131" i="7"/>
  <c r="AM111" i="7"/>
  <c r="AM110" i="7"/>
  <c r="AM101" i="7"/>
  <c r="AM93" i="7"/>
  <c r="AM91" i="7"/>
  <c r="AM75" i="7"/>
  <c r="AM71" i="7"/>
  <c r="AM61" i="7"/>
  <c r="AM57" i="7"/>
  <c r="AM56" i="7"/>
  <c r="AM55" i="7"/>
  <c r="AM54" i="7"/>
  <c r="AM50" i="7"/>
  <c r="AM37" i="7"/>
  <c r="AM455" i="7"/>
  <c r="AM62" i="7"/>
  <c r="AM440" i="7"/>
  <c r="AM390" i="7"/>
  <c r="AM380" i="7"/>
  <c r="AM312" i="7"/>
  <c r="AM298" i="7"/>
  <c r="AM274" i="7"/>
  <c r="AM185" i="7"/>
  <c r="AM183" i="7"/>
  <c r="AM182" i="7"/>
  <c r="AM180" i="7"/>
  <c r="AM172" i="7"/>
  <c r="AM168" i="7"/>
  <c r="AM153" i="7"/>
  <c r="AM151" i="7"/>
  <c r="AM150" i="7"/>
  <c r="AM133" i="7"/>
  <c r="AM125" i="7"/>
  <c r="AM123" i="7"/>
  <c r="AM114" i="7"/>
  <c r="AM113" i="7"/>
  <c r="AM87" i="7"/>
  <c r="AM82" i="7"/>
  <c r="AM81" i="7"/>
  <c r="AM60" i="7"/>
  <c r="AM59" i="7"/>
  <c r="AM40" i="7"/>
  <c r="AM176" i="7"/>
  <c r="AM90" i="7"/>
  <c r="AM69" i="7"/>
  <c r="AM65" i="7"/>
  <c r="AP17" i="7"/>
  <c r="F14" i="7"/>
  <c r="S14" i="7"/>
  <c r="L14" i="7"/>
  <c r="AO17" i="7"/>
  <c r="T14" i="7"/>
  <c r="P14" i="7"/>
  <c r="J14" i="7"/>
  <c r="R14" i="7"/>
  <c r="AW13" i="7"/>
  <c r="K14" i="7"/>
  <c r="O14" i="7"/>
  <c r="G14" i="7"/>
  <c r="I14" i="7"/>
  <c r="Q14" i="7"/>
  <c r="BA13" i="7"/>
  <c r="AV13" i="7"/>
  <c r="BM15" i="7"/>
  <c r="C99" i="5"/>
  <c r="C98" i="5"/>
  <c r="C97" i="5"/>
  <c r="C96" i="5"/>
  <c r="C95" i="5"/>
  <c r="AO24" i="7" l="1"/>
  <c r="AP24" i="7"/>
  <c r="B14" i="7"/>
  <c r="C83" i="5"/>
  <c r="AU13" i="7"/>
  <c r="I63" i="5" s="1"/>
  <c r="C85" i="5"/>
  <c r="E86" i="5"/>
  <c r="C78" i="5"/>
  <c r="D77" i="5"/>
  <c r="C84" i="5"/>
  <c r="E88" i="5"/>
  <c r="E87" i="5"/>
  <c r="E84" i="5"/>
  <c r="C79" i="5"/>
  <c r="C86" i="5"/>
  <c r="E76" i="5"/>
  <c r="D87" i="5"/>
  <c r="D76" i="5"/>
  <c r="D83" i="5"/>
  <c r="D82" i="5"/>
  <c r="C87" i="5"/>
  <c r="D81" i="5"/>
  <c r="C76" i="5"/>
  <c r="E77" i="5"/>
  <c r="AZ17" i="7"/>
  <c r="AZ12" i="7" s="1"/>
  <c r="D84" i="5"/>
  <c r="I56" i="5"/>
  <c r="BF12" i="7"/>
  <c r="BJ17" i="7"/>
  <c r="D89" i="5"/>
  <c r="C77" i="5"/>
  <c r="C82" i="5"/>
  <c r="E82" i="5"/>
  <c r="E83" i="5"/>
  <c r="D80" i="5"/>
  <c r="D85" i="5"/>
  <c r="E78" i="5"/>
  <c r="E85" i="5"/>
  <c r="E89" i="5"/>
  <c r="D86" i="5"/>
  <c r="C88" i="5"/>
  <c r="D88" i="5"/>
  <c r="C81" i="5"/>
  <c r="E80" i="5"/>
  <c r="D79" i="5"/>
  <c r="C89" i="5"/>
  <c r="C80" i="5"/>
  <c r="E81" i="5"/>
  <c r="E79" i="5"/>
  <c r="BS17" i="7"/>
  <c r="BS12" i="7" s="1"/>
  <c r="BC17" i="7"/>
  <c r="BD17" i="7" s="1"/>
  <c r="BF13" i="7"/>
  <c r="I50" i="5" s="1"/>
  <c r="E7" i="5"/>
  <c r="E14" i="5"/>
  <c r="E2" i="5"/>
  <c r="E36" i="5"/>
  <c r="E3" i="5"/>
  <c r="E4" i="5"/>
  <c r="E34" i="5"/>
  <c r="E32" i="5"/>
  <c r="E33" i="5"/>
  <c r="E35" i="5"/>
  <c r="E8" i="5"/>
  <c r="E6" i="5"/>
  <c r="E9" i="5"/>
  <c r="E11" i="5"/>
  <c r="E16" i="5"/>
  <c r="E17" i="5"/>
  <c r="E5" i="5"/>
  <c r="E15" i="5"/>
  <c r="E13" i="5"/>
  <c r="E10" i="5"/>
  <c r="E12" i="5"/>
  <c r="E31" i="5"/>
  <c r="E23" i="5"/>
  <c r="E30" i="5"/>
  <c r="E22" i="5"/>
  <c r="E29" i="5"/>
  <c r="E21" i="5"/>
  <c r="E25" i="5"/>
  <c r="E28" i="5"/>
  <c r="E20" i="5"/>
  <c r="E27" i="5"/>
  <c r="E26" i="5"/>
  <c r="E24" i="5"/>
  <c r="BB13" i="7"/>
  <c r="BN15" i="7"/>
  <c r="I49" i="5"/>
  <c r="BH13" i="7"/>
  <c r="J36" i="5" s="1"/>
  <c r="BI13" i="7"/>
  <c r="I71" i="5" s="1"/>
  <c r="E75" i="5" l="1"/>
  <c r="C75" i="5"/>
  <c r="D75" i="5"/>
  <c r="AQ17" i="7"/>
  <c r="AR18" i="7" s="1"/>
  <c r="BP18" i="7" s="1"/>
  <c r="BL17" i="7"/>
  <c r="BL15" i="7" s="1"/>
  <c r="J72" i="5" s="1"/>
  <c r="AZ13" i="7"/>
  <c r="J19" i="5" s="1"/>
  <c r="I55" i="5"/>
  <c r="AR21" i="7"/>
  <c r="BP21" i="7" s="1"/>
  <c r="AR24" i="7"/>
  <c r="AR23" i="7"/>
  <c r="AR22" i="7"/>
  <c r="AR19" i="7"/>
  <c r="AR20" i="7"/>
  <c r="BP20" i="7" s="1"/>
  <c r="BD24" i="7"/>
  <c r="BQ24" i="7" s="1"/>
  <c r="BD23" i="7"/>
  <c r="BQ23" i="7" s="1"/>
  <c r="BD19" i="7"/>
  <c r="BQ19" i="7" s="1"/>
  <c r="BR17" i="7"/>
  <c r="BQ17" i="7"/>
  <c r="BD18" i="7"/>
  <c r="BD22" i="7"/>
  <c r="BD21" i="7"/>
  <c r="BD20" i="7"/>
  <c r="AT13" i="7"/>
  <c r="AR17" i="7" l="1"/>
  <c r="BO17" i="7" s="1"/>
  <c r="BO23" i="7"/>
  <c r="BO24" i="7"/>
  <c r="BR12" i="7"/>
  <c r="E106" i="5" s="1"/>
  <c r="D25" i="6" s="1"/>
  <c r="BP22" i="7"/>
  <c r="BO22" i="7"/>
  <c r="I38" i="5"/>
  <c r="I72" i="5" s="1"/>
  <c r="BO19" i="7"/>
  <c r="BP19" i="7"/>
  <c r="BP23" i="7"/>
  <c r="BP24" i="7"/>
  <c r="BO18" i="7"/>
  <c r="BQ18" i="7"/>
  <c r="BQ22" i="7"/>
  <c r="BQ20" i="7"/>
  <c r="BO20" i="7"/>
  <c r="BO21" i="7"/>
  <c r="BQ21" i="7"/>
  <c r="J31" i="5"/>
  <c r="BL13" i="7"/>
  <c r="BP17" i="7" l="1"/>
  <c r="E65" i="5"/>
  <c r="B2" i="6" l="1"/>
  <c r="J28" i="6" s="1"/>
  <c r="D2" i="7"/>
  <c r="AN499" i="7" l="1"/>
  <c r="AN496" i="7"/>
  <c r="AN476" i="7"/>
  <c r="AN451" i="7"/>
  <c r="AN450" i="7"/>
  <c r="AN443" i="7"/>
  <c r="AN418" i="7"/>
  <c r="AN406" i="7"/>
  <c r="AN398" i="7"/>
  <c r="AN386" i="7"/>
  <c r="AN364" i="7"/>
  <c r="AN348" i="7"/>
  <c r="AN346" i="7"/>
  <c r="AN332" i="7"/>
  <c r="AN310" i="7"/>
  <c r="AN308" i="7"/>
  <c r="AN303" i="7"/>
  <c r="AN294" i="7"/>
  <c r="AN268" i="7"/>
  <c r="AN267" i="7"/>
  <c r="AN262" i="7"/>
  <c r="AN261" i="7"/>
  <c r="AN250" i="7"/>
  <c r="AN249" i="7"/>
  <c r="AN247" i="7"/>
  <c r="AN235" i="7"/>
  <c r="AN227" i="7"/>
  <c r="AN221" i="7"/>
  <c r="AN220" i="7"/>
  <c r="AN219" i="7"/>
  <c r="AN215" i="7"/>
  <c r="AN198" i="7"/>
  <c r="AN498" i="7"/>
  <c r="AN486" i="7"/>
  <c r="AN470" i="7"/>
  <c r="AN464" i="7"/>
  <c r="AN463" i="7"/>
  <c r="AN449" i="7"/>
  <c r="AN448" i="7"/>
  <c r="AN401" i="7"/>
  <c r="AN392" i="7"/>
  <c r="AN389" i="7"/>
  <c r="AN375" i="7"/>
  <c r="AN372" i="7"/>
  <c r="AN371" i="7"/>
  <c r="AN370" i="7"/>
  <c r="AN363" i="7"/>
  <c r="AN362" i="7"/>
  <c r="AN359" i="7"/>
  <c r="AN358" i="7"/>
  <c r="AN355" i="7"/>
  <c r="AN345" i="7"/>
  <c r="AN338" i="7"/>
  <c r="AN330" i="7"/>
  <c r="AN328" i="7"/>
  <c r="AN273" i="7"/>
  <c r="AN264" i="7"/>
  <c r="AN260" i="7"/>
  <c r="AN241" i="7"/>
  <c r="AN230" i="7"/>
  <c r="AN229" i="7"/>
  <c r="AN228" i="7"/>
  <c r="AN226" i="7"/>
  <c r="AN224" i="7"/>
  <c r="AN206" i="7"/>
  <c r="AN204" i="7"/>
  <c r="AN203" i="7"/>
  <c r="AN199" i="7"/>
  <c r="AN196" i="7"/>
  <c r="AN502" i="7"/>
  <c r="AN485" i="7"/>
  <c r="AN478" i="7"/>
  <c r="AN475" i="7"/>
  <c r="AN474" i="7"/>
  <c r="AN462" i="7"/>
  <c r="AN460" i="7"/>
  <c r="AN447" i="7"/>
  <c r="AN446" i="7"/>
  <c r="AN439" i="7"/>
  <c r="AN424" i="7"/>
  <c r="AN420" i="7"/>
  <c r="AN417" i="7"/>
  <c r="AN416" i="7"/>
  <c r="AN413" i="7"/>
  <c r="AN409" i="7"/>
  <c r="AN408" i="7"/>
  <c r="AN399" i="7"/>
  <c r="AN381" i="7"/>
  <c r="AN357" i="7"/>
  <c r="AN354" i="7"/>
  <c r="AN341" i="7"/>
  <c r="AN337" i="7"/>
  <c r="AN322" i="7"/>
  <c r="AN301" i="7"/>
  <c r="AN300" i="7"/>
  <c r="AN290" i="7"/>
  <c r="AN277" i="7"/>
  <c r="AN272" i="7"/>
  <c r="AN259" i="7"/>
  <c r="AN255" i="7"/>
  <c r="AN248" i="7"/>
  <c r="AN238" i="7"/>
  <c r="AN223" i="7"/>
  <c r="AN222" i="7"/>
  <c r="AN212" i="7"/>
  <c r="AN205" i="7"/>
  <c r="AN201" i="7"/>
  <c r="AN197" i="7"/>
  <c r="AN504" i="7"/>
  <c r="AN500" i="7"/>
  <c r="AN497" i="7"/>
  <c r="AN489" i="7"/>
  <c r="AN484" i="7"/>
  <c r="AN483" i="7"/>
  <c r="AN479" i="7"/>
  <c r="AN469" i="7"/>
  <c r="AN465" i="7"/>
  <c r="AN459" i="7"/>
  <c r="AN445" i="7"/>
  <c r="AN444" i="7"/>
  <c r="AN438" i="7"/>
  <c r="AN437" i="7"/>
  <c r="AN436" i="7"/>
  <c r="AN431" i="7"/>
  <c r="AN423" i="7"/>
  <c r="AN421" i="7"/>
  <c r="AN412" i="7"/>
  <c r="AN405" i="7"/>
  <c r="AN397" i="7"/>
  <c r="AN391" i="7"/>
  <c r="AN383" i="7"/>
  <c r="AN368" i="7"/>
  <c r="AN361" i="7"/>
  <c r="AN352" i="7"/>
  <c r="AN344" i="7"/>
  <c r="AN342" i="7"/>
  <c r="AN340" i="7"/>
  <c r="AN336" i="7"/>
  <c r="AN333" i="7"/>
  <c r="AN331" i="7"/>
  <c r="AN327" i="7"/>
  <c r="AN302" i="7"/>
  <c r="AN291" i="7"/>
  <c r="AN271" i="7"/>
  <c r="AN269" i="7"/>
  <c r="AN253" i="7"/>
  <c r="AN242" i="7"/>
  <c r="AN240" i="7"/>
  <c r="AN239" i="7"/>
  <c r="AN237" i="7"/>
  <c r="AN233" i="7"/>
  <c r="AN225" i="7"/>
  <c r="AN218" i="7"/>
  <c r="AN214" i="7"/>
  <c r="AN501" i="7"/>
  <c r="AN482" i="7"/>
  <c r="AN480" i="7"/>
  <c r="AN473" i="7"/>
  <c r="AN468" i="7"/>
  <c r="AN457" i="7"/>
  <c r="AN442" i="7"/>
  <c r="AN432" i="7"/>
  <c r="AN400" i="7"/>
  <c r="AN395" i="7"/>
  <c r="AN388" i="7"/>
  <c r="AN369" i="7"/>
  <c r="AN360" i="7"/>
  <c r="AN339" i="7"/>
  <c r="AN326" i="7"/>
  <c r="AN325" i="7"/>
  <c r="AN315" i="7"/>
  <c r="AN299" i="7"/>
  <c r="AN288" i="7"/>
  <c r="AN287" i="7"/>
  <c r="AN286" i="7"/>
  <c r="AN283" i="7"/>
  <c r="AN282" i="7"/>
  <c r="AN266" i="7"/>
  <c r="AN258" i="7"/>
  <c r="AN257" i="7"/>
  <c r="AN246" i="7"/>
  <c r="AN245" i="7"/>
  <c r="AN244" i="7"/>
  <c r="AN210" i="7"/>
  <c r="AN195" i="7"/>
  <c r="AN194" i="7"/>
  <c r="AN192" i="7"/>
  <c r="AN506" i="7"/>
  <c r="AN488" i="7"/>
  <c r="AN481" i="7"/>
  <c r="AN477" i="7"/>
  <c r="AN467" i="7"/>
  <c r="AN458" i="7"/>
  <c r="AN435" i="7"/>
  <c r="AN433" i="7"/>
  <c r="AN430" i="7"/>
  <c r="AN429" i="7"/>
  <c r="AN428" i="7"/>
  <c r="AN419" i="7"/>
  <c r="AN415" i="7"/>
  <c r="AN414" i="7"/>
  <c r="AN404" i="7"/>
  <c r="AN403" i="7"/>
  <c r="AN396" i="7"/>
  <c r="AN385" i="7"/>
  <c r="AN378" i="7"/>
  <c r="AN376" i="7"/>
  <c r="AN365" i="7"/>
  <c r="AN343" i="7"/>
  <c r="AN323" i="7"/>
  <c r="AN313" i="7"/>
  <c r="AN309" i="7"/>
  <c r="AN305" i="7"/>
  <c r="AN304" i="7"/>
  <c r="AN293" i="7"/>
  <c r="AN292" i="7"/>
  <c r="AN289" i="7"/>
  <c r="AN285" i="7"/>
  <c r="AN284" i="7"/>
  <c r="AN276" i="7"/>
  <c r="AN275" i="7"/>
  <c r="AN265" i="7"/>
  <c r="AN256" i="7"/>
  <c r="AN254" i="7"/>
  <c r="AN252" i="7"/>
  <c r="AN251" i="7"/>
  <c r="AN243" i="7"/>
  <c r="AN234" i="7"/>
  <c r="AN213" i="7"/>
  <c r="AN208" i="7"/>
  <c r="AN202" i="7"/>
  <c r="AN190" i="7"/>
  <c r="AN503" i="7"/>
  <c r="AN495" i="7"/>
  <c r="AN494" i="7"/>
  <c r="AN493" i="7"/>
  <c r="AN492" i="7"/>
  <c r="AN487" i="7"/>
  <c r="AN472" i="7"/>
  <c r="AN456" i="7"/>
  <c r="AN455" i="7"/>
  <c r="AN441" i="7"/>
  <c r="AN440" i="7"/>
  <c r="AN434" i="7"/>
  <c r="AN411" i="7"/>
  <c r="AN402" i="7"/>
  <c r="AN394" i="7"/>
  <c r="AN390" i="7"/>
  <c r="AN380" i="7"/>
  <c r="AN379" i="7"/>
  <c r="AN377" i="7"/>
  <c r="AN373" i="7"/>
  <c r="AN366" i="7"/>
  <c r="AN356" i="7"/>
  <c r="AN349" i="7"/>
  <c r="AN347" i="7"/>
  <c r="AN329" i="7"/>
  <c r="AN319" i="7"/>
  <c r="AN317" i="7"/>
  <c r="AN316" i="7"/>
  <c r="AN312" i="7"/>
  <c r="AN298" i="7"/>
  <c r="AN297" i="7"/>
  <c r="AN278" i="7"/>
  <c r="AN274" i="7"/>
  <c r="AN263" i="7"/>
  <c r="AN236" i="7"/>
  <c r="AN217" i="7"/>
  <c r="AN216" i="7"/>
  <c r="AN211" i="7"/>
  <c r="AN207" i="7"/>
  <c r="AN191" i="7"/>
  <c r="AN491" i="7"/>
  <c r="AN422" i="7"/>
  <c r="AN280" i="7"/>
  <c r="AN270" i="7"/>
  <c r="AN179" i="7"/>
  <c r="AN174" i="7"/>
  <c r="AN165" i="7"/>
  <c r="AN160" i="7"/>
  <c r="AN139" i="7"/>
  <c r="AN130" i="7"/>
  <c r="AN127" i="7"/>
  <c r="AN119" i="7"/>
  <c r="AN116" i="7"/>
  <c r="AN115" i="7"/>
  <c r="AN96" i="7"/>
  <c r="AN66" i="7"/>
  <c r="AN45" i="7"/>
  <c r="AN41" i="7"/>
  <c r="AN38" i="7"/>
  <c r="AP38" i="7" s="1"/>
  <c r="AN156" i="7"/>
  <c r="AN353" i="7"/>
  <c r="AN334" i="7"/>
  <c r="AN320" i="7"/>
  <c r="AN281" i="7"/>
  <c r="AN193" i="7"/>
  <c r="AN175" i="7"/>
  <c r="AN173" i="7"/>
  <c r="AN147" i="7"/>
  <c r="AN145" i="7"/>
  <c r="AN144" i="7"/>
  <c r="AN141" i="7"/>
  <c r="AN140" i="7"/>
  <c r="AN126" i="7"/>
  <c r="AN122" i="7"/>
  <c r="AN118" i="7"/>
  <c r="AN117" i="7"/>
  <c r="AN95" i="7"/>
  <c r="AN84" i="7"/>
  <c r="AN44" i="7"/>
  <c r="AN43" i="7"/>
  <c r="AN318" i="7"/>
  <c r="AN232" i="7"/>
  <c r="AN73" i="7"/>
  <c r="AN461" i="7"/>
  <c r="AN410" i="7"/>
  <c r="AN387" i="7"/>
  <c r="AN382" i="7"/>
  <c r="AN367" i="7"/>
  <c r="AN335" i="7"/>
  <c r="AN321" i="7"/>
  <c r="AN314" i="7"/>
  <c r="AN189" i="7"/>
  <c r="AN188" i="7"/>
  <c r="AN184" i="7"/>
  <c r="AN177" i="7"/>
  <c r="AN171" i="7"/>
  <c r="AN163" i="7"/>
  <c r="AN159" i="7"/>
  <c r="AN158" i="7"/>
  <c r="AN154" i="7"/>
  <c r="AN149" i="7"/>
  <c r="AN148" i="7"/>
  <c r="AN137" i="7"/>
  <c r="AN136" i="7"/>
  <c r="AN129" i="7"/>
  <c r="AN121" i="7"/>
  <c r="AN112" i="7"/>
  <c r="AN104" i="7"/>
  <c r="AN102" i="7"/>
  <c r="AN100" i="7"/>
  <c r="AN94" i="7"/>
  <c r="AN92" i="7"/>
  <c r="AN85" i="7"/>
  <c r="AN83" i="7"/>
  <c r="AN78" i="7"/>
  <c r="AN76" i="7"/>
  <c r="AN53" i="7"/>
  <c r="AN49" i="7"/>
  <c r="AN48" i="7"/>
  <c r="AN47" i="7"/>
  <c r="AN46" i="7"/>
  <c r="AN42" i="7"/>
  <c r="AN39" i="7"/>
  <c r="AN120" i="7"/>
  <c r="AN68" i="7"/>
  <c r="AN67" i="7"/>
  <c r="AN466" i="7"/>
  <c r="AN170" i="7"/>
  <c r="AN167" i="7"/>
  <c r="AN161" i="7"/>
  <c r="AN143" i="7"/>
  <c r="AN142" i="7"/>
  <c r="AN138" i="7"/>
  <c r="AN128" i="7"/>
  <c r="AN124" i="7"/>
  <c r="AN103" i="7"/>
  <c r="AN99" i="7"/>
  <c r="AN98" i="7"/>
  <c r="AN97" i="7"/>
  <c r="AN88" i="7"/>
  <c r="AN80" i="7"/>
  <c r="AN77" i="7"/>
  <c r="AN52" i="7"/>
  <c r="AN51" i="7"/>
  <c r="AN324" i="7"/>
  <c r="AN279" i="7"/>
  <c r="AN157" i="7"/>
  <c r="AN86" i="7"/>
  <c r="AN471" i="7"/>
  <c r="AN393" i="7"/>
  <c r="AN295" i="7"/>
  <c r="AN187" i="7"/>
  <c r="AN186" i="7"/>
  <c r="AN169" i="7"/>
  <c r="AN164" i="7"/>
  <c r="AN146" i="7"/>
  <c r="AN135" i="7"/>
  <c r="AN131" i="7"/>
  <c r="AN111" i="7"/>
  <c r="AN110" i="7"/>
  <c r="AN101" i="7"/>
  <c r="AN93" i="7"/>
  <c r="AN91" i="7"/>
  <c r="AN75" i="7"/>
  <c r="AN71" i="7"/>
  <c r="AN61" i="7"/>
  <c r="AN57" i="7"/>
  <c r="AN56" i="7"/>
  <c r="AN55" i="7"/>
  <c r="AN54" i="7"/>
  <c r="AN50" i="7"/>
  <c r="AN37" i="7"/>
  <c r="AP37" i="7" s="1"/>
  <c r="AN454" i="7"/>
  <c r="AN181" i="7"/>
  <c r="AN452" i="7"/>
  <c r="AN425" i="7"/>
  <c r="AN407" i="7"/>
  <c r="AN384" i="7"/>
  <c r="AN350" i="7"/>
  <c r="AN296" i="7"/>
  <c r="AN185" i="7"/>
  <c r="AN183" i="7"/>
  <c r="AN182" i="7"/>
  <c r="AN180" i="7"/>
  <c r="AN172" i="7"/>
  <c r="AN168" i="7"/>
  <c r="AN153" i="7"/>
  <c r="AN151" i="7"/>
  <c r="AN150" i="7"/>
  <c r="AN133" i="7"/>
  <c r="AN125" i="7"/>
  <c r="AN123" i="7"/>
  <c r="AN114" i="7"/>
  <c r="AN113" i="7"/>
  <c r="AN87" i="7"/>
  <c r="AN82" i="7"/>
  <c r="AN81" i="7"/>
  <c r="AN60" i="7"/>
  <c r="AN59" i="7"/>
  <c r="AN40" i="7"/>
  <c r="AN427" i="7"/>
  <c r="AN162" i="7"/>
  <c r="AN155" i="7"/>
  <c r="AN109" i="7"/>
  <c r="AN505" i="7"/>
  <c r="AN453" i="7"/>
  <c r="AN426" i="7"/>
  <c r="AN374" i="7"/>
  <c r="AN351" i="7"/>
  <c r="AN311" i="7"/>
  <c r="AN306" i="7"/>
  <c r="AN231" i="7"/>
  <c r="AN209" i="7"/>
  <c r="AN200" i="7"/>
  <c r="AN176" i="7"/>
  <c r="AN166" i="7"/>
  <c r="AN152" i="7"/>
  <c r="AN134" i="7"/>
  <c r="AN132" i="7"/>
  <c r="AN108" i="7"/>
  <c r="AN107" i="7"/>
  <c r="AN106" i="7"/>
  <c r="AN105" i="7"/>
  <c r="AN90" i="7"/>
  <c r="AN89" i="7"/>
  <c r="AN70" i="7"/>
  <c r="AN69" i="7"/>
  <c r="AN65" i="7"/>
  <c r="AN64" i="7"/>
  <c r="AN63" i="7"/>
  <c r="AN62" i="7"/>
  <c r="AN58" i="7"/>
  <c r="AN490" i="7"/>
  <c r="AN307" i="7"/>
  <c r="AN178" i="7"/>
  <c r="AN79" i="7"/>
  <c r="AN74" i="7"/>
  <c r="AN72" i="7"/>
  <c r="AN17" i="7"/>
  <c r="E63" i="5"/>
  <c r="D19" i="6"/>
  <c r="S4" i="1"/>
  <c r="R4" i="1"/>
  <c r="O4" i="1"/>
  <c r="K4" i="1"/>
  <c r="J4" i="1"/>
  <c r="I4" i="1"/>
  <c r="H4" i="1"/>
  <c r="F4" i="1"/>
  <c r="E4" i="1"/>
  <c r="H55" i="5" l="1"/>
  <c r="H56" i="5"/>
  <c r="D17" i="6"/>
  <c r="F70" i="5"/>
  <c r="F69" i="5"/>
  <c r="F68" i="5"/>
  <c r="F63" i="5"/>
  <c r="D18" i="6"/>
  <c r="F45" i="5"/>
  <c r="F44" i="5"/>
  <c r="F43" i="5"/>
  <c r="F42" i="5"/>
  <c r="H50" i="5"/>
  <c r="H49" i="5"/>
  <c r="I19" i="5"/>
  <c r="H63" i="5"/>
  <c r="I31" i="5"/>
  <c r="F67" i="5" l="1"/>
  <c r="F71" i="5" s="1"/>
  <c r="E71" i="5"/>
  <c r="D20" i="6" s="1"/>
  <c r="E105" i="5"/>
  <c r="E104" i="5"/>
  <c r="G104" i="5"/>
  <c r="G105" i="5"/>
  <c r="G106" i="5"/>
  <c r="E25" i="6" s="1"/>
  <c r="F50" i="5"/>
  <c r="E16" i="6" s="1"/>
  <c r="D16" i="6"/>
  <c r="F31" i="5"/>
  <c r="F27" i="5"/>
  <c r="F30" i="5"/>
  <c r="F22" i="5"/>
  <c r="F29" i="5"/>
  <c r="F25" i="5"/>
  <c r="F21" i="5"/>
  <c r="F28" i="5"/>
  <c r="F24" i="5"/>
  <c r="F23" i="5"/>
  <c r="F2" i="6"/>
  <c r="F7" i="5"/>
  <c r="F3" i="5"/>
  <c r="F6" i="5"/>
  <c r="F17" i="5"/>
  <c r="F13" i="5"/>
  <c r="F9" i="5"/>
  <c r="F5" i="5"/>
  <c r="F16" i="5"/>
  <c r="F12" i="5"/>
  <c r="F8" i="5"/>
  <c r="F4" i="5"/>
  <c r="F15" i="5"/>
  <c r="F11" i="5"/>
  <c r="F14" i="5"/>
  <c r="F36" i="5"/>
  <c r="F34" i="5"/>
  <c r="F33" i="5"/>
  <c r="E17" i="6"/>
  <c r="D11" i="6"/>
  <c r="E11" i="6"/>
  <c r="E19" i="6"/>
  <c r="F41" i="5"/>
  <c r="E20" i="6" l="1"/>
  <c r="F49" i="5"/>
  <c r="E15" i="6" s="1"/>
  <c r="D15" i="6"/>
  <c r="G109" i="5"/>
  <c r="G107" i="5"/>
  <c r="E107" i="5"/>
  <c r="F10" i="5"/>
  <c r="E9" i="6" s="1"/>
  <c r="G17" i="5"/>
  <c r="D9" i="6" s="1"/>
  <c r="G25" i="5"/>
  <c r="D5" i="6" s="1"/>
  <c r="H31" i="5"/>
  <c r="F20" i="5"/>
  <c r="G36" i="5"/>
  <c r="D10" i="6" s="1"/>
  <c r="F35" i="5"/>
  <c r="E10" i="6" s="1"/>
  <c r="G9" i="5"/>
  <c r="D8" i="6" s="1"/>
  <c r="H19" i="5"/>
  <c r="E38" i="5"/>
  <c r="E109" i="5" s="1"/>
  <c r="F2" i="5"/>
  <c r="E18" i="6"/>
  <c r="F32" i="5"/>
  <c r="E7" i="6" s="1"/>
  <c r="G34" i="5"/>
  <c r="D7" i="6" s="1"/>
  <c r="H36" i="5"/>
  <c r="G31" i="5"/>
  <c r="D6" i="6" s="1"/>
  <c r="F26" i="5"/>
  <c r="E6" i="6" s="1"/>
  <c r="D12" i="6" l="1"/>
  <c r="C31" i="6" s="1"/>
  <c r="G97" i="5"/>
  <c r="G98" i="5"/>
  <c r="I25" i="6" s="1"/>
  <c r="G95" i="5"/>
  <c r="G94" i="5"/>
  <c r="G99" i="5"/>
  <c r="G96" i="5"/>
  <c r="E97" i="5"/>
  <c r="E96" i="5"/>
  <c r="E95" i="5"/>
  <c r="E94" i="5"/>
  <c r="E98" i="5"/>
  <c r="H25" i="6" s="1"/>
  <c r="E99" i="5"/>
  <c r="BO13" i="7"/>
  <c r="J25" i="6" s="1"/>
  <c r="K36" i="5"/>
  <c r="F38" i="5"/>
  <c r="F72" i="5" s="1"/>
  <c r="H38" i="5"/>
  <c r="J38" i="5"/>
  <c r="K19" i="5"/>
  <c r="E8" i="6"/>
  <c r="K31" i="5"/>
  <c r="E5" i="6"/>
  <c r="E21" i="6" l="1"/>
  <c r="D31" i="6" s="1"/>
  <c r="E31" i="6" s="1"/>
  <c r="H26" i="6"/>
  <c r="I26" i="6"/>
  <c r="E100" i="5"/>
  <c r="D26" i="6"/>
  <c r="J102" i="5"/>
  <c r="E26" i="6"/>
  <c r="G100" i="5"/>
  <c r="J95" i="5"/>
  <c r="F31" i="6" l="1"/>
  <c r="J96" i="5"/>
  <c r="J97" i="5"/>
  <c r="J99" i="5"/>
  <c r="J94" i="5"/>
  <c r="J98" i="5"/>
  <c r="J100" i="5" l="1"/>
  <c r="BO12" i="7" s="1"/>
  <c r="M4" i="1"/>
  <c r="N17" i="7"/>
  <c r="AY17" i="7" s="1"/>
  <c r="N14" i="7" l="1"/>
  <c r="D74" i="5"/>
  <c r="E74" i="5"/>
  <c r="C74" i="5"/>
</calcChain>
</file>

<file path=xl/sharedStrings.xml><?xml version="1.0" encoding="utf-8"?>
<sst xmlns="http://schemas.openxmlformats.org/spreadsheetml/2006/main" count="431" uniqueCount="311">
  <si>
    <t>753 - Tecnologia de l'Arquitectura</t>
  </si>
  <si>
    <t xml:space="preserve">Tipus usuari </t>
  </si>
  <si>
    <t>Tipus de portàtil</t>
  </si>
  <si>
    <t>Sistema operatiu</t>
  </si>
  <si>
    <t>Replicador de ports, teclat i ratolí</t>
  </si>
  <si>
    <t>Webcam</t>
  </si>
  <si>
    <t>Tipus de PC</t>
  </si>
  <si>
    <t>Format</t>
  </si>
  <si>
    <t>Monitor</t>
  </si>
  <si>
    <t>Model MacOS</t>
  </si>
  <si>
    <t>Ampliació garantia MacOS de 2 a 5 anys</t>
  </si>
  <si>
    <t>Campus de destí</t>
  </si>
  <si>
    <t>Edifici de destí</t>
  </si>
  <si>
    <t>Despatx de destí</t>
  </si>
  <si>
    <t>Prioritat</t>
  </si>
  <si>
    <t>Direcció departament</t>
  </si>
  <si>
    <t>Compacte (SFF)</t>
  </si>
  <si>
    <t>Comptadors:</t>
  </si>
  <si>
    <t>Portàtil</t>
  </si>
  <si>
    <t>Sobretaula</t>
  </si>
  <si>
    <t>MacOS</t>
  </si>
  <si>
    <t>Adreça electrònica</t>
  </si>
  <si>
    <t>Any adquisició de l'equip actual</t>
  </si>
  <si>
    <t>Número de sèrie de l'equip actual</t>
  </si>
  <si>
    <t>Número d'inventari de l'equip actual</t>
  </si>
  <si>
    <t>Tipus d'equipament sol·licitat</t>
  </si>
  <si>
    <t>Barra de so monitor</t>
  </si>
  <si>
    <t>Necessites algun material o opció més que no estigui al formulari o al Pla TIC PDI? Indicans quin</t>
  </si>
  <si>
    <t>Si has contestat la pregunta anterior, indicans l'import addicional (només números)</t>
  </si>
  <si>
    <t>Vols fer algun suggeriment de millora sobre el procediment de recollida de sol·licituds?</t>
  </si>
  <si>
    <t>APROVAT (SI/NO) PER DIRECCIÓ</t>
  </si>
  <si>
    <t>PREU TOTAL</t>
  </si>
  <si>
    <t>IMPORT PORTÀTIL</t>
  </si>
  <si>
    <t>IMPORT ET</t>
  </si>
  <si>
    <t>IMPORT MONITOR</t>
  </si>
  <si>
    <t>IMPORT MAC</t>
  </si>
  <si>
    <t>IMPORT TAULETA</t>
  </si>
  <si>
    <t>IMPORT VIDEOCONF</t>
  </si>
  <si>
    <t>EXTRA WINDOWS ET6 i ET7</t>
  </si>
  <si>
    <t>Unitat</t>
  </si>
  <si>
    <t>Bloc</t>
  </si>
  <si>
    <t>Direcció</t>
  </si>
  <si>
    <t>Import licitació
portàtil</t>
  </si>
  <si>
    <t>Dock,  teclat i ratolí</t>
  </si>
  <si>
    <t>Import licitació sobretaula</t>
  </si>
  <si>
    <t>Barra So</t>
  </si>
  <si>
    <t>Import licitació MacOS</t>
  </si>
  <si>
    <t>Ampliació Garantia MacOS</t>
  </si>
  <si>
    <t>Demana
ET?</t>
  </si>
  <si>
    <t>Import licitació
total</t>
  </si>
  <si>
    <t>Sol·licitud finançament convocatòria</t>
  </si>
  <si>
    <t>Aportació mínima unitat</t>
  </si>
  <si>
    <t>Portàtil (amb o sense monitor)</t>
  </si>
  <si>
    <t>Minitorre</t>
  </si>
  <si>
    <t>Monitor sense ordinador</t>
  </si>
  <si>
    <t>SG - Serveis Generals</t>
  </si>
  <si>
    <t>Tipus_usuari</t>
  </si>
  <si>
    <t>Tipus_equipament</t>
  </si>
  <si>
    <t>Tipus_portàtil</t>
  </si>
  <si>
    <t>Tipus_PC</t>
  </si>
  <si>
    <t>Barra_so</t>
  </si>
  <si>
    <t>Sistema_operatiu</t>
  </si>
  <si>
    <t>Replicador_ teclat_ratoli</t>
  </si>
  <si>
    <t>Auricular_micro</t>
  </si>
  <si>
    <t>Garantia_MacOS</t>
  </si>
  <si>
    <t>Necessites_tauleta</t>
  </si>
  <si>
    <t>PDI TC</t>
  </si>
  <si>
    <t>Linux</t>
  </si>
  <si>
    <t>MacOS, IOS (PDI TC)</t>
  </si>
  <si>
    <t>Direcció centre</t>
  </si>
  <si>
    <t>Finançament 
total</t>
  </si>
  <si>
    <t>160 - Coordinació del Campus Nord</t>
  </si>
  <si>
    <t>171 - UTG de l'Àmbit de Camins</t>
  </si>
  <si>
    <t>172 - UTG de l'Àmbit de Nàutica</t>
  </si>
  <si>
    <t>173 - UTG de l'Àmbit de Matemàtiques</t>
  </si>
  <si>
    <t>181 - UTG del Campus del Baix Llobregat</t>
  </si>
  <si>
    <t>182 - UTG del Campus de Vilanova i la Geltrú</t>
  </si>
  <si>
    <t>183 - UTG de l'Àmbit de l'Arquitectura de Barcelona</t>
  </si>
  <si>
    <t>184 - UTG del Campus de Manresa</t>
  </si>
  <si>
    <t>188 - UTG de l'Àmbit de l'Enginyeria Industrial de Barcelona</t>
  </si>
  <si>
    <t>189 - UTG de l'Àmbit d'Edificació</t>
  </si>
  <si>
    <t>192 - UTG del Campus Terrassa</t>
  </si>
  <si>
    <t>193 - UTG de l'Àmbit d'Òptica i Optometria</t>
  </si>
  <si>
    <t>194 - UTG del Campus Diagonal-Besòs</t>
  </si>
  <si>
    <t>195 - UTG Àmbit TIC Campus Nord</t>
  </si>
  <si>
    <t>200 - Facultat de Matemàtiques i Estadística</t>
  </si>
  <si>
    <t>205 - ES Eng. Industrial, Aeroespacial i Audiovisual de Terrassa</t>
  </si>
  <si>
    <t>210 - ETS Arquitectura de Barcelona</t>
  </si>
  <si>
    <t>230 - ETS Eng. de Telecomunicació de Barcelona</t>
  </si>
  <si>
    <t>240 - ETS Eng. Industrial de Barcelona</t>
  </si>
  <si>
    <t>250 - ETS Eng. de Camins, Canals i Ports de Barcelona</t>
  </si>
  <si>
    <t>270 - F Informàtica de Barcelona</t>
  </si>
  <si>
    <t>280 - F Nàutica de Barcelona</t>
  </si>
  <si>
    <t>290 - ETS Arquitectura del Vallès</t>
  </si>
  <si>
    <t>295 - EE Barcelona Est</t>
  </si>
  <si>
    <t>300 - EE Telecomunicació i Aeroespacial de Castelldefels</t>
  </si>
  <si>
    <t>310 - EPS Edificació de Barcelona</t>
  </si>
  <si>
    <t>330 - EPS Eng. de Manresa</t>
  </si>
  <si>
    <t>340 - EPS Eng. de Vilanova i la Geltrú</t>
  </si>
  <si>
    <t>370 - F Òptica i Optometria de Terrassa</t>
  </si>
  <si>
    <t>390 - EE Agroalimentària i de Biosistemes de Barcelona</t>
  </si>
  <si>
    <t>410 - I de Ciències de l'Educació</t>
  </si>
  <si>
    <t>Bloc 1 - PDI</t>
  </si>
  <si>
    <t>420 - I d'Investigació Tèxtil de Cooperació Industrial de Terrassa</t>
  </si>
  <si>
    <t>440 - I d'Organització i Control de Sistemes Industrials</t>
  </si>
  <si>
    <t>460 - I de Tècniques Energètiques</t>
  </si>
  <si>
    <t>480 - IUR en Ciència i Tecnologies de la Sostenibilitat</t>
  </si>
  <si>
    <t>490 - Institut de Matemàtiques de la UPC-BarcelonaTech</t>
  </si>
  <si>
    <t>520 - Servei de Biblioteques, Publicacions i Arxius</t>
  </si>
  <si>
    <t>702 - Ciència i Enginyeria de Materials</t>
  </si>
  <si>
    <t>707 - Enginyeria de Sistemes, Automàtica i Informàtica Industrial</t>
  </si>
  <si>
    <t>709 - Enginyeria Elèctrica</t>
  </si>
  <si>
    <t>710 - Enginyeria Electrònica</t>
  </si>
  <si>
    <t>712 - Enginyeria Mecànica</t>
  </si>
  <si>
    <t>713 - Enginyeria Química</t>
  </si>
  <si>
    <t>715 - Estadística i Investigació Operativa</t>
  </si>
  <si>
    <t>717 - Departament d’Enginyeria Gràfica i de Disseny</t>
  </si>
  <si>
    <t>723 - Ciències de la Computació</t>
  </si>
  <si>
    <t>724 - Màquines i Motors Tèrmics</t>
  </si>
  <si>
    <t>729 - Mecànica de Fluids</t>
  </si>
  <si>
    <t>731 - Òptica i Optometria</t>
  </si>
  <si>
    <t>732 - Organització d'Empreses</t>
  </si>
  <si>
    <t>735 - Projectes Arquitectònics</t>
  </si>
  <si>
    <t>737 - Resistència de Materials i Estructures a l'Enginyeria</t>
  </si>
  <si>
    <t>739 - Teoria del Senyal i Comunicacions</t>
  </si>
  <si>
    <t>740 - Urbanisme i Ordenació del Territori</t>
  </si>
  <si>
    <t>742 - Ciència i Enginyeria Nàutiques</t>
  </si>
  <si>
    <t>744 - Enginyeria Telemàtica</t>
  </si>
  <si>
    <t>745 - Enginyeria Agroalimentària i Biotecnologia</t>
  </si>
  <si>
    <t>747 - Enginyeria de Serveis i Sistemes d'Informació</t>
  </si>
  <si>
    <t>748 - Física</t>
  </si>
  <si>
    <t>749 - Matemàtiques</t>
  </si>
  <si>
    <t>750 - Enginyeria Minera, Industrial i TIC</t>
  </si>
  <si>
    <t>751 - Enginyeria Civil i Ambiental</t>
  </si>
  <si>
    <t>752 - Representació Arquitectònica</t>
  </si>
  <si>
    <t>756 - Teoria i Història de l'Arquitectura i Tècniques de Comunicació</t>
  </si>
  <si>
    <t>758 - Enginyeria de Projectes i de la Construcció</t>
  </si>
  <si>
    <t>915 - I de Robòtica i Informàtica Industrial</t>
  </si>
  <si>
    <t>977 - I Dinàica Fluvial en E Hidrològica (FLUMEN)</t>
  </si>
  <si>
    <t>978 - I Hàbitat, Turisme i Territori</t>
  </si>
  <si>
    <t>Lot</t>
  </si>
  <si>
    <t>Equip</t>
  </si>
  <si>
    <t>Preu licitació</t>
  </si>
  <si>
    <t>Quantitat</t>
  </si>
  <si>
    <t>Import licitació</t>
  </si>
  <si>
    <t>Comprovació</t>
  </si>
  <si>
    <t>ET1.W</t>
  </si>
  <si>
    <t>ET2.W</t>
  </si>
  <si>
    <t>ET3.W</t>
  </si>
  <si>
    <t>ET1.L</t>
  </si>
  <si>
    <t>ET2.L</t>
  </si>
  <si>
    <t>ET3.L</t>
  </si>
  <si>
    <t>Mini</t>
  </si>
  <si>
    <t>iMac</t>
  </si>
  <si>
    <t>Altres</t>
  </si>
  <si>
    <t>Auriculars amb micròfon</t>
  </si>
  <si>
    <t>Extensions garantia MacOS
GenCare - CAR NDB de 2 a 5 anys</t>
  </si>
  <si>
    <t>Equips</t>
  </si>
  <si>
    <t>Portàtils Windows</t>
  </si>
  <si>
    <t>Portàtils Linux</t>
  </si>
  <si>
    <t>Portàtils MacOS</t>
  </si>
  <si>
    <t>Sobretaula Windows</t>
  </si>
  <si>
    <t>Sobretaula Linux</t>
  </si>
  <si>
    <t>Sobretaula MacOS</t>
  </si>
  <si>
    <t>Monitors</t>
  </si>
  <si>
    <t>Dock, teclat, ratolí</t>
  </si>
  <si>
    <t>Auriculars i micro</t>
  </si>
  <si>
    <t>Ajuts</t>
  </si>
  <si>
    <t>Resum</t>
  </si>
  <si>
    <t>Aportació 
de la unitat</t>
  </si>
  <si>
    <t>Formats Sobretaules</t>
  </si>
  <si>
    <t>Compacte</t>
  </si>
  <si>
    <t>185 - UTG Àmbit Arquitectura de Sant Cugat</t>
  </si>
  <si>
    <t>Unitat:</t>
  </si>
  <si>
    <t>162 - Centre de Formació Interdisciplinar Superior</t>
  </si>
  <si>
    <t>Quantitat ETs</t>
  </si>
  <si>
    <t>Kits individuals de videoconferència 
(només si no s'adquireix ordinador)</t>
  </si>
  <si>
    <t>Equip de sobretaula 
(amb o sense monitor)</t>
  </si>
  <si>
    <t>410 ICE</t>
  </si>
  <si>
    <t>702 CEM</t>
  </si>
  <si>
    <t>707 ESAII</t>
  </si>
  <si>
    <t>709 EE</t>
  </si>
  <si>
    <t>710 EEL</t>
  </si>
  <si>
    <t>712 EM</t>
  </si>
  <si>
    <t>713 EQ</t>
  </si>
  <si>
    <t>715 EIO</t>
  </si>
  <si>
    <t>717 DEGD</t>
  </si>
  <si>
    <t>723 CS</t>
  </si>
  <si>
    <t>724 MMT</t>
  </si>
  <si>
    <t>729 MF</t>
  </si>
  <si>
    <t>731 OO</t>
  </si>
  <si>
    <t>732 OE</t>
  </si>
  <si>
    <t>735 PA</t>
  </si>
  <si>
    <t>737 RMEE</t>
  </si>
  <si>
    <t>739 TSC</t>
  </si>
  <si>
    <t>740 UOT</t>
  </si>
  <si>
    <t>742 CEN</t>
  </si>
  <si>
    <t>744 ENTEL</t>
  </si>
  <si>
    <t>745 EAB</t>
  </si>
  <si>
    <t>747 ESSI</t>
  </si>
  <si>
    <t>748 FIS</t>
  </si>
  <si>
    <t>749 MAT</t>
  </si>
  <si>
    <t>750 EMIT</t>
  </si>
  <si>
    <t>751 DECA</t>
  </si>
  <si>
    <t>752 RA</t>
  </si>
  <si>
    <t>753 TA</t>
  </si>
  <si>
    <t>756 THATC</t>
  </si>
  <si>
    <t>758 EPC</t>
  </si>
  <si>
    <t>email&amp;
Usuari&amp;
DemanaET</t>
  </si>
  <si>
    <t>Comptador ETs/usuari</t>
  </si>
  <si>
    <t>Finançament</t>
  </si>
  <si>
    <t>Finança-
ment ET</t>
  </si>
  <si>
    <t>Quantitat Ets</t>
  </si>
  <si>
    <t>Finança-
ment Monitor</t>
  </si>
  <si>
    <t>Quantitat Monitors</t>
  </si>
  <si>
    <t>Suma finançament
/usuari</t>
  </si>
  <si>
    <t>Demana
Monitor?</t>
  </si>
  <si>
    <t>email&amp;
Usuari&amp;
DemanaMon</t>
  </si>
  <si>
    <t>Tipus Usuari</t>
  </si>
  <si>
    <t>Demana ET
Tipus</t>
  </si>
  <si>
    <t>Demana
Monitor
Tipus</t>
  </si>
  <si>
    <t>Import finançat</t>
  </si>
  <si>
    <t>Full de fòrmules</t>
  </si>
  <si>
    <t>Dock P1, teclat i ratolí</t>
  </si>
  <si>
    <t>Dock P2, teclat i ratolí</t>
  </si>
  <si>
    <t xml:space="preserve"> </t>
  </si>
  <si>
    <t>ET</t>
  </si>
  <si>
    <t>Finançament màxim convocatòria =</t>
  </si>
  <si>
    <t>Finançament assignat</t>
  </si>
  <si>
    <t>Comptadors</t>
  </si>
  <si>
    <t>Usuaris únics</t>
  </si>
  <si>
    <t>Usuaris totals</t>
  </si>
  <si>
    <t>Comprovació=</t>
  </si>
  <si>
    <t>Garanties MacOS</t>
  </si>
  <si>
    <t>Import 
dels equips
recomanats</t>
  </si>
  <si>
    <t>Finançament recomanat</t>
  </si>
  <si>
    <t>?</t>
  </si>
  <si>
    <t>Sí</t>
  </si>
  <si>
    <t>S/N</t>
  </si>
  <si>
    <t>M1) Monitor 24", 2K</t>
  </si>
  <si>
    <t>Windows (obligatori si s'utilitzarà aquest SO)</t>
  </si>
  <si>
    <t>P1) Portàtil 14”, i7 o equivalent, 32GB RAM, 1TB SSD M2 NVMe, 5 anys de garantia</t>
  </si>
  <si>
    <t>P2) Portàtil 15”, i7 o equivalent, 32GB RAM, 1TB SSD M2 NVMe, 5 anys de garantia</t>
  </si>
  <si>
    <t>ET2) i7 o equivalent, 32GB RAM, 1TB SSD M2 NVMe, targeta gràfica 3.500 PassMark, 5 anys de garantia</t>
  </si>
  <si>
    <t>ET1) i7 o equivalent, 32GB RAM, 1TB SSD M2 NVMe, 5 anys de garantia</t>
  </si>
  <si>
    <t>ET3) Workstation i7, Xeon o equivalent, font 550w, 32GB RAM, 1TB SSD M2 NVMe, targeta gràfica 12.000 PassMark, 5 anys de garantia</t>
  </si>
  <si>
    <t>P1.W</t>
  </si>
  <si>
    <t>P2.W</t>
  </si>
  <si>
    <t>P1.L</t>
  </si>
  <si>
    <t>P2.L</t>
  </si>
  <si>
    <t xml:space="preserve">Mini) Mac Mini </t>
  </si>
  <si>
    <t>iMac) iMac</t>
  </si>
  <si>
    <t>MAir) MacBook Air 13”</t>
  </si>
  <si>
    <t>Mpro</t>
  </si>
  <si>
    <t>MAir</t>
  </si>
  <si>
    <t>MPro</t>
  </si>
  <si>
    <t>M1.SA</t>
  </si>
  <si>
    <t>M2.SA</t>
  </si>
  <si>
    <t>M1.AA</t>
  </si>
  <si>
    <t>M2.AA</t>
  </si>
  <si>
    <t>M3.SA</t>
  </si>
  <si>
    <t>M3.AA</t>
  </si>
  <si>
    <t>M2) Monitor 27", 2K</t>
  </si>
  <si>
    <t>M3) Monitor 27", 4K</t>
  </si>
  <si>
    <t>Sí [*] (opció recomanada per a tots els portàtils)</t>
  </si>
  <si>
    <t>Finançament Total</t>
  </si>
  <si>
    <t>M4.SA</t>
  </si>
  <si>
    <t>M4.AA</t>
  </si>
  <si>
    <t>M4) Monitor 27", 4K, CP (Concentrador de ports)</t>
  </si>
  <si>
    <t>Monitor amb altaveus?</t>
  </si>
  <si>
    <t>Lot 3 E2323</t>
  </si>
  <si>
    <t>Lot 4 E2323</t>
  </si>
  <si>
    <t>Lot 6 E2323</t>
  </si>
  <si>
    <t>Lot 5 E2323</t>
  </si>
  <si>
    <t>Lot 1 E2301</t>
  </si>
  <si>
    <t>OA (Opció monitor altaveus)</t>
  </si>
  <si>
    <t>Comptador Mon per aquest usuari</t>
  </si>
  <si>
    <t>Lot 3 23/23</t>
  </si>
  <si>
    <t>Lot 4 23/23</t>
  </si>
  <si>
    <t>Lot 5 23/23</t>
  </si>
  <si>
    <t>Lot 6 23/23</t>
  </si>
  <si>
    <r>
      <t xml:space="preserve">Auriculars amb micro </t>
    </r>
    <r>
      <rPr>
        <b/>
        <sz val="8"/>
        <color rgb="FF002060"/>
        <rFont val="Arial"/>
        <family val="2"/>
      </rPr>
      <t>PER COMPRAR AMB SOBRETAULA, macOS O SOL</t>
    </r>
  </si>
  <si>
    <r>
      <t xml:space="preserve">Webcam </t>
    </r>
    <r>
      <rPr>
        <b/>
        <sz val="8"/>
        <color rgb="FF002060"/>
        <rFont val="Arial"/>
        <family val="2"/>
      </rPr>
      <t>PER COMPRAR AMB SOBRETAULA, macOS O SOL</t>
    </r>
  </si>
  <si>
    <r>
      <t xml:space="preserve">Webcam </t>
    </r>
    <r>
      <rPr>
        <b/>
        <sz val="8"/>
        <color rgb="FF002060"/>
        <rFont val="Arial"/>
        <family val="2"/>
      </rPr>
      <t xml:space="preserve"> PER COMPAR AMB EL PORTÀTIL</t>
    </r>
    <r>
      <rPr>
        <b/>
        <i/>
        <sz val="8"/>
        <color theme="1"/>
        <rFont val="Arial"/>
        <family val="2"/>
      </rPr>
      <t xml:space="preserve">
(recordeu que el portàtil ja incorpora càmera)</t>
    </r>
  </si>
  <si>
    <r>
      <t xml:space="preserve">Auricular amb micro
</t>
    </r>
    <r>
      <rPr>
        <b/>
        <sz val="9"/>
        <color rgb="FF002060"/>
        <rFont val="Arial"/>
        <family val="2"/>
      </rPr>
      <t>PER COMPAR AMB EL PORTÀTIL</t>
    </r>
  </si>
  <si>
    <t>Auricular amb micro per portàtil</t>
  </si>
  <si>
    <t>Webcam per portàtil (recordeu que el portàtil ja incorpora càmera)</t>
  </si>
  <si>
    <t>Webcam per PC, macOS o sola</t>
  </si>
  <si>
    <t>Auriculars amb micro per PC, macOS o sols</t>
  </si>
  <si>
    <t>Auriculars amb micro Sobretaula, macOS, sols</t>
  </si>
  <si>
    <t>Webcam Sobretaula, macOS, soles</t>
  </si>
  <si>
    <t>Auriculars amb micro Port.</t>
  </si>
  <si>
    <t>Webcam Port.</t>
  </si>
  <si>
    <t>Total auriculars i webcams</t>
  </si>
  <si>
    <t>Lot 3, 4 , 5, i 6 E2323</t>
  </si>
  <si>
    <t>Preu equip recomanat per al PDI</t>
  </si>
  <si>
    <t>Import convocatòria</t>
  </si>
  <si>
    <t>(dels quals tenen altaveus)</t>
  </si>
  <si>
    <t>Personal amb sol·licitud de Equips</t>
  </si>
  <si>
    <t>sol·licita ET</t>
  </si>
  <si>
    <t>sol·licita Monitor</t>
  </si>
  <si>
    <t>Quantitat total ETs</t>
  </si>
  <si>
    <t>Total equips sol·licitats</t>
  </si>
  <si>
    <t>Equips finançables</t>
  </si>
  <si>
    <t>Finançament calculat per als equips finançables</t>
  </si>
  <si>
    <t>701 AC</t>
  </si>
  <si>
    <t>701 - Departament d'Arquitectura de Computadors</t>
  </si>
  <si>
    <t>Adreça electrònica del PDI TC</t>
  </si>
  <si>
    <t>MPro) MacBook Pro 14”</t>
  </si>
  <si>
    <t>Tipus de PC/equip de sobretaula</t>
  </si>
  <si>
    <t>A tenir en compte en omplir les sol·licituds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</si>
</sst>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\ [$€-1]"/>
    <numFmt numFmtId="165" formatCode="#,##0&quot;€&quot;"/>
    <numFmt numFmtId="166" formatCode="#,###"/>
    <numFmt numFmtId="167" formatCode="_-* #,##0\ &quot;€&quot;_-;\-* #,##0\ &quot;€&quot;_-;_-* &quot;-&quot;??\ &quot;€&quot;_-;_-@"/>
    <numFmt numFmtId="168" formatCode="#"/>
    <numFmt numFmtId="169" formatCode="#,##0\ &quot;€&quot;;[Red]\-#,##0\ &quot;€&quot;;\ \ "/>
    <numFmt numFmtId="170" formatCode="#,##0\ &quot;€&quot;;[Red]\-#,##0\ &quot;€&quot;;\ "/>
    <numFmt numFmtId="171" formatCode="_-* #,##0\ &quot;€&quot;_-;\-* #,##0\ &quot;€&quot;_-;_-* &quot;-&quot;??\ &quot;€&quot;_-;_-@_-"/>
    <numFmt numFmtId="172" formatCode="_-* #,##0\ &quot;€&quot;_-;\-* #,##0\ &quot;€&quot;_-;&quot;&quot;"/>
    <numFmt numFmtId="173" formatCode="#,##0__;0__;__0"/>
    <numFmt numFmtId="174" formatCode="#,##0.0000000000"/>
    <numFmt numFmtId="175" formatCode="#,##0.00\ &quot;€&quot;"/>
  </numFmts>
  <fonts count="56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rgb="FFD8D8D8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color rgb="FFD8D8D8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D8D8D8"/>
      <name val="Arial"/>
      <family val="2"/>
    </font>
    <font>
      <sz val="11"/>
      <color rgb="FFBFBFBF"/>
      <name val="Inconsolata"/>
    </font>
    <font>
      <b/>
      <sz val="10"/>
      <color rgb="FF000000"/>
      <name val="Arial"/>
      <family val="2"/>
    </font>
    <font>
      <b/>
      <sz val="10"/>
      <color rgb="FF073763"/>
      <name val="Arial"/>
      <family val="2"/>
    </font>
    <font>
      <sz val="8"/>
      <color rgb="FFBFBFBF"/>
      <name val="Arial"/>
      <family val="2"/>
    </font>
    <font>
      <sz val="8"/>
      <color rgb="FFD8D8D8"/>
      <name val="Arial"/>
      <family val="2"/>
    </font>
    <font>
      <sz val="10"/>
      <color rgb="FFBFBFBF"/>
      <name val="Arial"/>
      <family val="2"/>
    </font>
    <font>
      <sz val="11"/>
      <color rgb="FF000000"/>
      <name val="Inconsolata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Calibri"/>
      <family val="2"/>
    </font>
    <font>
      <sz val="10"/>
      <color rgb="FF7F7F7F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0"/>
      <color rgb="FF083C92"/>
      <name val="Arial"/>
      <family val="2"/>
    </font>
    <font>
      <sz val="10"/>
      <color rgb="FFFF0000"/>
      <name val="Arial"/>
      <family val="2"/>
    </font>
    <font>
      <sz val="12"/>
      <color rgb="FF073763"/>
      <name val="Arial"/>
      <family val="2"/>
    </font>
    <font>
      <u/>
      <sz val="10"/>
      <color theme="10"/>
      <name val="Arial"/>
      <family val="2"/>
      <scheme val="minor"/>
    </font>
    <font>
      <b/>
      <sz val="9"/>
      <color rgb="FFFF0000"/>
      <name val="Arial"/>
      <family val="2"/>
    </font>
    <font>
      <b/>
      <sz val="10"/>
      <color rgb="FF000000"/>
      <name val="Arial"/>
      <family val="2"/>
      <scheme val="minor"/>
    </font>
    <font>
      <sz val="10"/>
      <color theme="0" tint="-0.499984740745262"/>
      <name val="Arial"/>
      <family val="2"/>
    </font>
    <font>
      <sz val="10"/>
      <color theme="1" tint="0.499984740745262"/>
      <name val="Arial"/>
      <family val="2"/>
    </font>
    <font>
      <sz val="10"/>
      <color rgb="FF073763"/>
      <name val="Arial"/>
      <family val="2"/>
    </font>
    <font>
      <sz val="10"/>
      <color theme="0" tint="-0.499984740745262"/>
      <name val="Arial"/>
      <family val="2"/>
      <scheme val="minor"/>
    </font>
    <font>
      <b/>
      <sz val="11"/>
      <color theme="1"/>
      <name val="Calibri"/>
      <family val="2"/>
    </font>
    <font>
      <sz val="10"/>
      <color theme="0"/>
      <name val="Arial"/>
      <family val="2"/>
    </font>
    <font>
      <b/>
      <sz val="10"/>
      <color rgb="FF0000F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9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2060"/>
      <name val="Arial"/>
      <family val="2"/>
    </font>
    <font>
      <b/>
      <sz val="9"/>
      <color rgb="FF002060"/>
      <name val="Arial"/>
      <family val="2"/>
    </font>
    <font>
      <b/>
      <sz val="9"/>
      <color rgb="FF073763"/>
      <name val="Arial"/>
      <family val="2"/>
    </font>
    <font>
      <b/>
      <i/>
      <sz val="9"/>
      <color rgb="FF000000"/>
      <name val="Arial"/>
      <family val="2"/>
      <scheme val="minor"/>
    </font>
    <font>
      <sz val="8"/>
      <color theme="1"/>
      <name val="Arial"/>
      <family val="2"/>
      <scheme val="minor"/>
    </font>
    <font>
      <sz val="14"/>
      <color theme="4" tint="-0.499984740745262"/>
      <name val="72 Black"/>
      <family val="2"/>
    </font>
  </fonts>
  <fills count="38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D9E6FC"/>
        <bgColor rgb="FFD9E6FC"/>
      </patternFill>
    </fill>
    <fill>
      <patternFill patternType="solid">
        <fgColor rgb="FFD8D8D8"/>
        <bgColor rgb="FFD8D8D8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A6E3B6"/>
        <bgColor rgb="FFA6E3B6"/>
      </patternFill>
    </fill>
    <fill>
      <patternFill patternType="solid">
        <fgColor rgb="FF7AD592"/>
        <bgColor rgb="FF7AD592"/>
      </patternFill>
    </fill>
    <fill>
      <patternFill patternType="solid">
        <fgColor rgb="FFD9D9D9"/>
        <bgColor rgb="FFD9D9D9"/>
      </patternFill>
    </fill>
    <fill>
      <patternFill patternType="solid">
        <fgColor rgb="FF9FC5E8"/>
        <bgColor rgb="FF9FC5E8"/>
      </patternFill>
    </fill>
    <fill>
      <patternFill patternType="solid">
        <fgColor rgb="FFCCCCCC"/>
        <bgColor rgb="FFCCCCCC"/>
      </patternFill>
    </fill>
    <fill>
      <patternFill patternType="solid">
        <fgColor rgb="FF1C4587"/>
        <bgColor rgb="FF1C4587"/>
      </patternFill>
    </fill>
    <fill>
      <patternFill patternType="solid">
        <fgColor rgb="FF7F7F7F"/>
        <bgColor rgb="FF7F7F7F"/>
      </patternFill>
    </fill>
    <fill>
      <patternFill patternType="solid">
        <fgColor rgb="FFF3F3F3"/>
        <bgColor rgb="FFF3F3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rgb="FFCFE2F3"/>
      </patternFill>
    </fill>
    <fill>
      <patternFill patternType="solid">
        <fgColor theme="0" tint="-0.249977111117893"/>
        <bgColor rgb="FFF3F3F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rgb="FFCFE2F3"/>
      </patternFill>
    </fill>
    <fill>
      <patternFill patternType="solid">
        <fgColor theme="0" tint="-0.499984740745262"/>
        <bgColor rgb="FF1C4587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14999847407452621"/>
        <bgColor rgb="FFD9E6FC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14999847407452621"/>
        <bgColor rgb="FFCFE2F3"/>
      </patternFill>
    </fill>
    <fill>
      <patternFill patternType="solid">
        <fgColor rgb="FFFFFF00"/>
        <bgColor indexed="64"/>
      </patternFill>
    </fill>
    <fill>
      <patternFill patternType="solid">
        <fgColor rgb="FF90B8F8"/>
        <bgColor rgb="FF1C4587"/>
      </patternFill>
    </fill>
    <fill>
      <patternFill patternType="solid">
        <fgColor theme="4" tint="0.79998168889431442"/>
        <bgColor rgb="FFCFE2F3"/>
      </patternFill>
    </fill>
    <fill>
      <patternFill patternType="solid">
        <fgColor theme="6" tint="0.79998168889431442"/>
        <bgColor rgb="FFD9D9D9"/>
      </patternFill>
    </fill>
    <fill>
      <patternFill patternType="solid">
        <fgColor theme="6" tint="0.39997558519241921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rgb="FFCFE2F3"/>
        <bgColor indexed="64"/>
      </patternFill>
    </fill>
    <fill>
      <patternFill patternType="solid">
        <fgColor rgb="FFC6EFCE"/>
      </patternFill>
    </fill>
    <fill>
      <patternFill patternType="solid">
        <fgColor theme="2" tint="-0.249977111117893"/>
        <bgColor indexed="64"/>
      </patternFill>
    </fill>
  </fills>
  <borders count="117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ck">
        <color theme="1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000000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/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D8D8D8"/>
      </top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8DB5F8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indexed="64"/>
      </bottom>
      <diagonal/>
    </border>
    <border>
      <left/>
      <right style="thin">
        <color rgb="FFD8D8D8"/>
      </right>
      <top style="thin">
        <color rgb="FF000000"/>
      </top>
      <bottom style="thin">
        <color indexed="64"/>
      </bottom>
      <diagonal/>
    </border>
    <border>
      <left style="thin">
        <color rgb="FFD8D8D8"/>
      </left>
      <right/>
      <top style="thin">
        <color rgb="FFD8D8D8"/>
      </top>
      <bottom/>
      <diagonal/>
    </border>
    <border>
      <left/>
      <right/>
      <top style="thin">
        <color rgb="FFD8D8D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 style="thin">
        <color rgb="FF000000"/>
      </right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D8D8D8"/>
      </right>
      <top/>
      <bottom style="thin">
        <color rgb="FFD8D8D8"/>
      </bottom>
      <diagonal/>
    </border>
    <border>
      <left style="thin">
        <color rgb="FF000000"/>
      </left>
      <right style="thin">
        <color indexed="64"/>
      </right>
      <top/>
      <bottom style="thin">
        <color rgb="FFD8D8D8"/>
      </bottom>
      <diagonal/>
    </border>
    <border>
      <left style="thin">
        <color indexed="64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indexed="64"/>
      </right>
      <top style="thin">
        <color rgb="FFD8D8D8"/>
      </top>
      <bottom style="thin">
        <color rgb="FFD8D8D8"/>
      </bottom>
      <diagonal/>
    </border>
    <border>
      <left style="thin">
        <color indexed="64"/>
      </left>
      <right style="thin">
        <color rgb="FFD8D8D8"/>
      </right>
      <top style="thin">
        <color rgb="FFD8D8D8"/>
      </top>
      <bottom style="thin">
        <color indexed="64"/>
      </bottom>
      <diagonal/>
    </border>
    <border>
      <left style="thin">
        <color rgb="FFD8D8D8"/>
      </left>
      <right style="thin">
        <color rgb="FF000000"/>
      </right>
      <top style="thin">
        <color rgb="FFD8D8D8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D8D8D8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D8D8D8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medium">
        <color rgb="FF434343"/>
      </left>
      <right style="medium">
        <color rgb="FF434343"/>
      </right>
      <top style="medium">
        <color rgb="FF434343"/>
      </top>
      <bottom style="medium">
        <color rgb="FF434343"/>
      </bottom>
      <diagonal/>
    </border>
    <border>
      <left style="medium">
        <color rgb="FF434343"/>
      </left>
      <right style="medium">
        <color rgb="FF434343"/>
      </right>
      <top style="medium">
        <color rgb="FFCCCCCC"/>
      </top>
      <bottom style="medium">
        <color rgb="FF434343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theme="0"/>
      </left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2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46" fillId="36" borderId="0" applyNumberFormat="0" applyBorder="0" applyAlignment="0" applyProtection="0"/>
  </cellStyleXfs>
  <cellXfs count="419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8" fillId="2" borderId="8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10" xfId="0" applyFont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164" fontId="12" fillId="0" borderId="1" xfId="0" applyNumberFormat="1" applyFont="1" applyBorder="1" applyAlignment="1">
      <alignment wrapText="1"/>
    </xf>
    <xf numFmtId="0" fontId="1" fillId="0" borderId="0" xfId="0" applyFont="1"/>
    <xf numFmtId="0" fontId="9" fillId="0" borderId="16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2" fillId="6" borderId="17" xfId="0" applyFont="1" applyFill="1" applyBorder="1" applyAlignment="1">
      <alignment wrapText="1"/>
    </xf>
    <xf numFmtId="164" fontId="16" fillId="0" borderId="16" xfId="0" applyNumberFormat="1" applyFont="1" applyBorder="1" applyAlignment="1">
      <alignment horizontal="right" wrapText="1"/>
    </xf>
    <xf numFmtId="164" fontId="11" fillId="6" borderId="17" xfId="0" applyNumberFormat="1" applyFont="1" applyFill="1" applyBorder="1" applyAlignment="1">
      <alignment horizontal="right" wrapText="1"/>
    </xf>
    <xf numFmtId="0" fontId="9" fillId="6" borderId="4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right" wrapText="1"/>
    </xf>
    <xf numFmtId="164" fontId="17" fillId="6" borderId="1" xfId="0" applyNumberFormat="1" applyFont="1" applyFill="1" applyBorder="1" applyAlignment="1">
      <alignment horizontal="right" wrapText="1"/>
    </xf>
    <xf numFmtId="1" fontId="17" fillId="6" borderId="1" xfId="0" applyNumberFormat="1" applyFont="1" applyFill="1" applyBorder="1" applyAlignment="1">
      <alignment horizontal="right" wrapText="1"/>
    </xf>
    <xf numFmtId="0" fontId="9" fillId="0" borderId="1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17" fillId="6" borderId="17" xfId="0" applyFont="1" applyFill="1" applyBorder="1" applyAlignment="1">
      <alignment horizontal="center" wrapText="1"/>
    </xf>
    <xf numFmtId="164" fontId="9" fillId="0" borderId="16" xfId="0" applyNumberFormat="1" applyFont="1" applyBorder="1" applyAlignment="1">
      <alignment horizontal="right" wrapText="1"/>
    </xf>
    <xf numFmtId="164" fontId="9" fillId="0" borderId="16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10" borderId="18" xfId="0" applyFont="1" applyFill="1" applyBorder="1" applyAlignment="1">
      <alignment vertical="center" wrapText="1"/>
    </xf>
    <xf numFmtId="0" fontId="5" fillId="10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5" fontId="1" fillId="0" borderId="0" xfId="0" applyNumberFormat="1" applyFont="1"/>
    <xf numFmtId="165" fontId="5" fillId="11" borderId="18" xfId="0" applyNumberFormat="1" applyFont="1" applyFill="1" applyBorder="1"/>
    <xf numFmtId="0" fontId="18" fillId="12" borderId="18" xfId="0" applyFont="1" applyFill="1" applyBorder="1" applyAlignment="1">
      <alignment horizontal="center" vertical="center" wrapText="1"/>
    </xf>
    <xf numFmtId="0" fontId="18" fillId="12" borderId="24" xfId="0" applyFont="1" applyFill="1" applyBorder="1" applyAlignment="1">
      <alignment horizontal="center" vertical="center" wrapText="1"/>
    </xf>
    <xf numFmtId="0" fontId="18" fillId="12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8" fillId="12" borderId="26" xfId="0" applyFont="1" applyFill="1" applyBorder="1" applyAlignment="1">
      <alignment horizontal="center" vertical="center" wrapText="1"/>
    </xf>
    <xf numFmtId="0" fontId="9" fillId="14" borderId="28" xfId="0" applyFont="1" applyFill="1" applyBorder="1" applyAlignment="1">
      <alignment horizontal="center"/>
    </xf>
    <xf numFmtId="165" fontId="9" fillId="14" borderId="29" xfId="0" applyNumberFormat="1" applyFont="1" applyFill="1" applyBorder="1" applyAlignment="1">
      <alignment horizontal="right"/>
    </xf>
    <xf numFmtId="0" fontId="1" fillId="0" borderId="30" xfId="0" applyFont="1" applyBorder="1"/>
    <xf numFmtId="0" fontId="1" fillId="0" borderId="32" xfId="0" applyFont="1" applyBorder="1"/>
    <xf numFmtId="0" fontId="9" fillId="14" borderId="33" xfId="0" applyFont="1" applyFill="1" applyBorder="1" applyAlignment="1">
      <alignment horizontal="center"/>
    </xf>
    <xf numFmtId="165" fontId="9" fillId="14" borderId="34" xfId="0" applyNumberFormat="1" applyFont="1" applyFill="1" applyBorder="1" applyAlignment="1">
      <alignment horizontal="right"/>
    </xf>
    <xf numFmtId="6" fontId="1" fillId="0" borderId="0" xfId="0" applyNumberFormat="1" applyFont="1"/>
    <xf numFmtId="0" fontId="1" fillId="0" borderId="36" xfId="0" applyFont="1" applyBorder="1"/>
    <xf numFmtId="166" fontId="1" fillId="0" borderId="39" xfId="0" applyNumberFormat="1" applyFont="1" applyBorder="1"/>
    <xf numFmtId="0" fontId="9" fillId="14" borderId="42" xfId="0" applyFont="1" applyFill="1" applyBorder="1" applyAlignment="1">
      <alignment horizontal="center"/>
    </xf>
    <xf numFmtId="165" fontId="9" fillId="14" borderId="43" xfId="0" applyNumberFormat="1" applyFont="1" applyFill="1" applyBorder="1" applyAlignment="1">
      <alignment horizontal="right"/>
    </xf>
    <xf numFmtId="0" fontId="1" fillId="0" borderId="39" xfId="0" applyFont="1" applyBorder="1"/>
    <xf numFmtId="166" fontId="1" fillId="0" borderId="38" xfId="0" applyNumberFormat="1" applyFont="1" applyBorder="1"/>
    <xf numFmtId="0" fontId="9" fillId="0" borderId="30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5" fontId="9" fillId="14" borderId="18" xfId="0" applyNumberFormat="1" applyFont="1" applyFill="1" applyBorder="1" applyAlignment="1">
      <alignment horizontal="right"/>
    </xf>
    <xf numFmtId="0" fontId="1" fillId="0" borderId="36" xfId="0" applyFont="1" applyBorder="1" applyAlignment="1">
      <alignment vertical="center" wrapText="1"/>
    </xf>
    <xf numFmtId="166" fontId="1" fillId="0" borderId="39" xfId="0" applyNumberFormat="1" applyFont="1" applyBorder="1" applyAlignment="1">
      <alignment vertical="center"/>
    </xf>
    <xf numFmtId="166" fontId="1" fillId="0" borderId="38" xfId="0" applyNumberFormat="1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6" fontId="1" fillId="0" borderId="0" xfId="0" applyNumberFormat="1" applyFont="1" applyAlignment="1">
      <alignment vertical="center"/>
    </xf>
    <xf numFmtId="0" fontId="1" fillId="0" borderId="38" xfId="0" applyFont="1" applyBorder="1"/>
    <xf numFmtId="0" fontId="9" fillId="14" borderId="45" xfId="0" applyFont="1" applyFill="1" applyBorder="1" applyAlignment="1">
      <alignment horizontal="center"/>
    </xf>
    <xf numFmtId="165" fontId="9" fillId="14" borderId="46" xfId="0" applyNumberFormat="1" applyFont="1" applyFill="1" applyBorder="1" applyAlignment="1">
      <alignment horizontal="right" wrapText="1"/>
    </xf>
    <xf numFmtId="0" fontId="1" fillId="0" borderId="47" xfId="0" applyFont="1" applyBorder="1"/>
    <xf numFmtId="166" fontId="1" fillId="0" borderId="47" xfId="0" applyNumberFormat="1" applyFont="1" applyBorder="1"/>
    <xf numFmtId="0" fontId="1" fillId="0" borderId="48" xfId="0" applyFont="1" applyBorder="1"/>
    <xf numFmtId="167" fontId="1" fillId="0" borderId="49" xfId="0" applyNumberFormat="1" applyFont="1" applyBorder="1"/>
    <xf numFmtId="166" fontId="1" fillId="0" borderId="0" xfId="0" applyNumberFormat="1" applyFont="1"/>
    <xf numFmtId="0" fontId="18" fillId="12" borderId="50" xfId="0" applyFont="1" applyFill="1" applyBorder="1" applyAlignment="1">
      <alignment horizontal="center" vertical="center" wrapText="1"/>
    </xf>
    <xf numFmtId="0" fontId="18" fillId="12" borderId="51" xfId="0" applyFont="1" applyFill="1" applyBorder="1" applyAlignment="1">
      <alignment horizontal="center" vertical="center" wrapText="1"/>
    </xf>
    <xf numFmtId="0" fontId="9" fillId="14" borderId="52" xfId="0" applyFont="1" applyFill="1" applyBorder="1" applyAlignment="1">
      <alignment horizontal="center"/>
    </xf>
    <xf numFmtId="0" fontId="9" fillId="14" borderId="18" xfId="0" applyFont="1" applyFill="1" applyBorder="1" applyAlignment="1">
      <alignment horizontal="center"/>
    </xf>
    <xf numFmtId="0" fontId="9" fillId="0" borderId="0" xfId="0" applyFont="1"/>
    <xf numFmtId="0" fontId="19" fillId="12" borderId="18" xfId="0" applyFont="1" applyFill="1" applyBorder="1" applyAlignment="1">
      <alignment horizontal="center" wrapText="1"/>
    </xf>
    <xf numFmtId="0" fontId="19" fillId="12" borderId="50" xfId="0" applyFont="1" applyFill="1" applyBorder="1" applyAlignment="1">
      <alignment horizontal="center" vertical="center"/>
    </xf>
    <xf numFmtId="0" fontId="19" fillId="12" borderId="51" xfId="0" applyFont="1" applyFill="1" applyBorder="1" applyAlignment="1">
      <alignment horizontal="center" wrapText="1"/>
    </xf>
    <xf numFmtId="0" fontId="9" fillId="14" borderId="52" xfId="0" applyFont="1" applyFill="1" applyBorder="1" applyAlignment="1">
      <alignment horizontal="center" wrapText="1"/>
    </xf>
    <xf numFmtId="165" fontId="9" fillId="14" borderId="34" xfId="0" applyNumberFormat="1" applyFont="1" applyFill="1" applyBorder="1" applyAlignment="1">
      <alignment horizontal="right" wrapText="1"/>
    </xf>
    <xf numFmtId="6" fontId="1" fillId="0" borderId="54" xfId="0" applyNumberFormat="1" applyFont="1" applyBorder="1"/>
    <xf numFmtId="0" fontId="21" fillId="12" borderId="52" xfId="0" applyFont="1" applyFill="1" applyBorder="1" applyAlignment="1">
      <alignment horizontal="center" vertical="center" wrapText="1"/>
    </xf>
    <xf numFmtId="0" fontId="18" fillId="12" borderId="34" xfId="0" applyFont="1" applyFill="1" applyBorder="1" applyAlignment="1">
      <alignment horizontal="center" vertical="center" wrapText="1"/>
    </xf>
    <xf numFmtId="0" fontId="9" fillId="14" borderId="52" xfId="0" applyFont="1" applyFill="1" applyBorder="1"/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1" fillId="3" borderId="18" xfId="0" applyFont="1" applyFill="1" applyBorder="1" applyAlignment="1">
      <alignment horizontal="center" vertical="center"/>
    </xf>
    <xf numFmtId="0" fontId="24" fillId="0" borderId="0" xfId="0" applyFont="1"/>
    <xf numFmtId="166" fontId="24" fillId="0" borderId="0" xfId="0" applyNumberFormat="1" applyFont="1"/>
    <xf numFmtId="166" fontId="12" fillId="0" borderId="54" xfId="0" applyNumberFormat="1" applyFont="1" applyBorder="1"/>
    <xf numFmtId="0" fontId="12" fillId="0" borderId="0" xfId="0" applyFont="1"/>
    <xf numFmtId="6" fontId="12" fillId="0" borderId="54" xfId="0" applyNumberFormat="1" applyFont="1" applyBorder="1"/>
    <xf numFmtId="0" fontId="23" fillId="0" borderId="57" xfId="0" applyFont="1" applyBorder="1" applyAlignment="1">
      <alignment vertical="center"/>
    </xf>
    <xf numFmtId="0" fontId="1" fillId="3" borderId="58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 wrapText="1"/>
    </xf>
    <xf numFmtId="0" fontId="1" fillId="0" borderId="60" xfId="0" applyFont="1" applyBorder="1"/>
    <xf numFmtId="166" fontId="25" fillId="0" borderId="49" xfId="0" applyNumberFormat="1" applyFont="1" applyBorder="1" applyAlignment="1">
      <alignment horizontal="center"/>
    </xf>
    <xf numFmtId="167" fontId="25" fillId="0" borderId="49" xfId="0" applyNumberFormat="1" applyFont="1" applyBorder="1" applyAlignment="1">
      <alignment vertical="center"/>
    </xf>
    <xf numFmtId="167" fontId="25" fillId="0" borderId="61" xfId="0" applyNumberFormat="1" applyFont="1" applyBorder="1" applyAlignment="1">
      <alignment vertical="center"/>
    </xf>
    <xf numFmtId="167" fontId="12" fillId="0" borderId="0" xfId="0" applyNumberFormat="1" applyFont="1" applyAlignment="1">
      <alignment vertical="center"/>
    </xf>
    <xf numFmtId="0" fontId="19" fillId="12" borderId="41" xfId="0" applyFont="1" applyFill="1" applyBorder="1" applyAlignment="1">
      <alignment horizontal="center" vertical="center"/>
    </xf>
    <xf numFmtId="167" fontId="26" fillId="0" borderId="53" xfId="0" applyNumberFormat="1" applyFont="1" applyBorder="1"/>
    <xf numFmtId="167" fontId="27" fillId="0" borderId="0" xfId="0" applyNumberFormat="1" applyFont="1" applyAlignment="1">
      <alignment vertical="center"/>
    </xf>
    <xf numFmtId="0" fontId="0" fillId="15" borderId="0" xfId="0" applyFont="1" applyFill="1" applyAlignment="1"/>
    <xf numFmtId="168" fontId="0" fillId="0" borderId="0" xfId="0" applyNumberFormat="1" applyFont="1" applyAlignment="1">
      <alignment horizontal="center"/>
    </xf>
    <xf numFmtId="166" fontId="1" fillId="0" borderId="31" xfId="0" applyNumberFormat="1" applyFont="1" applyBorder="1" applyAlignment="1">
      <alignment horizontal="center"/>
    </xf>
    <xf numFmtId="166" fontId="1" fillId="0" borderId="35" xfId="0" applyNumberFormat="1" applyFont="1" applyBorder="1" applyAlignment="1">
      <alignment horizontal="center"/>
    </xf>
    <xf numFmtId="166" fontId="1" fillId="0" borderId="37" xfId="0" applyNumberFormat="1" applyFont="1" applyBorder="1" applyAlignment="1">
      <alignment horizontal="center"/>
    </xf>
    <xf numFmtId="166" fontId="9" fillId="0" borderId="31" xfId="0" applyNumberFormat="1" applyFont="1" applyBorder="1" applyAlignment="1">
      <alignment horizontal="center" vertical="center" wrapText="1"/>
    </xf>
    <xf numFmtId="166" fontId="9" fillId="0" borderId="35" xfId="0" applyNumberFormat="1" applyFont="1" applyBorder="1" applyAlignment="1">
      <alignment horizontal="center" vertical="center" wrapText="1"/>
    </xf>
    <xf numFmtId="166" fontId="9" fillId="0" borderId="37" xfId="0" applyNumberFormat="1" applyFont="1" applyBorder="1" applyAlignment="1">
      <alignment horizontal="center" vertical="center" wrapText="1"/>
    </xf>
    <xf numFmtId="166" fontId="1" fillId="0" borderId="47" xfId="0" applyNumberFormat="1" applyFont="1" applyBorder="1" applyAlignment="1">
      <alignment horizontal="center"/>
    </xf>
    <xf numFmtId="166" fontId="1" fillId="0" borderId="49" xfId="0" applyNumberFormat="1" applyFont="1" applyBorder="1" applyAlignment="1">
      <alignment horizontal="center"/>
    </xf>
    <xf numFmtId="0" fontId="9" fillId="14" borderId="62" xfId="0" applyFont="1" applyFill="1" applyBorder="1" applyAlignment="1">
      <alignment horizontal="center"/>
    </xf>
    <xf numFmtId="49" fontId="9" fillId="14" borderId="62" xfId="0" applyNumberFormat="1" applyFont="1" applyFill="1" applyBorder="1" applyAlignment="1">
      <alignment horizontal="center"/>
    </xf>
    <xf numFmtId="165" fontId="9" fillId="14" borderId="44" xfId="0" applyNumberFormat="1" applyFont="1" applyFill="1" applyBorder="1" applyAlignment="1">
      <alignment horizontal="center" wrapText="1"/>
    </xf>
    <xf numFmtId="169" fontId="1" fillId="0" borderId="30" xfId="0" applyNumberFormat="1" applyFont="1" applyBorder="1"/>
    <xf numFmtId="169" fontId="1" fillId="0" borderId="0" xfId="0" applyNumberFormat="1" applyFont="1"/>
    <xf numFmtId="169" fontId="1" fillId="0" borderId="38" xfId="0" applyNumberFormat="1" applyFont="1" applyBorder="1"/>
    <xf numFmtId="169" fontId="1" fillId="0" borderId="47" xfId="0" applyNumberFormat="1" applyFont="1" applyBorder="1"/>
    <xf numFmtId="169" fontId="26" fillId="0" borderId="49" xfId="0" applyNumberFormat="1" applyFont="1" applyBorder="1"/>
    <xf numFmtId="170" fontId="1" fillId="0" borderId="0" xfId="0" applyNumberFormat="1" applyFont="1"/>
    <xf numFmtId="0" fontId="1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9" fillId="6" borderId="9" xfId="0" applyFont="1" applyFill="1" applyBorder="1" applyAlignment="1">
      <alignment horizontal="center" wrapText="1"/>
    </xf>
    <xf numFmtId="0" fontId="0" fillId="0" borderId="0" xfId="0" applyFont="1" applyAlignment="1">
      <alignment vertical="center"/>
    </xf>
    <xf numFmtId="0" fontId="9" fillId="3" borderId="19" xfId="0" applyFont="1" applyFill="1" applyBorder="1" applyAlignment="1">
      <alignment vertical="center"/>
    </xf>
    <xf numFmtId="0" fontId="9" fillId="3" borderId="19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2" xfId="0" applyFont="1" applyBorder="1" applyAlignment="1">
      <alignment vertical="center"/>
    </xf>
    <xf numFmtId="0" fontId="9" fillId="3" borderId="23" xfId="0" applyFont="1" applyFill="1" applyBorder="1" applyAlignment="1">
      <alignment vertical="center" wrapText="1"/>
    </xf>
    <xf numFmtId="0" fontId="5" fillId="16" borderId="18" xfId="0" applyFont="1" applyFill="1" applyBorder="1" applyAlignment="1">
      <alignment vertical="center"/>
    </xf>
    <xf numFmtId="44" fontId="0" fillId="0" borderId="0" xfId="1" applyFont="1" applyAlignment="1"/>
    <xf numFmtId="171" fontId="1" fillId="0" borderId="0" xfId="1" applyNumberFormat="1" applyFont="1"/>
    <xf numFmtId="172" fontId="0" fillId="0" borderId="0" xfId="1" applyNumberFormat="1" applyFont="1" applyAlignment="1"/>
    <xf numFmtId="172" fontId="1" fillId="0" borderId="0" xfId="1" applyNumberFormat="1" applyFont="1"/>
    <xf numFmtId="172" fontId="5" fillId="11" borderId="18" xfId="1" applyNumberFormat="1" applyFont="1" applyFill="1" applyBorder="1"/>
    <xf numFmtId="0" fontId="29" fillId="0" borderId="0" xfId="0" applyFont="1" applyAlignment="1"/>
    <xf numFmtId="0" fontId="19" fillId="12" borderId="51" xfId="0" applyFont="1" applyFill="1" applyBorder="1" applyAlignment="1">
      <alignment horizontal="center" vertical="center" wrapText="1"/>
    </xf>
    <xf numFmtId="0" fontId="20" fillId="12" borderId="18" xfId="0" applyFont="1" applyFill="1" applyBorder="1" applyAlignment="1">
      <alignment horizontal="center" wrapText="1"/>
    </xf>
    <xf numFmtId="165" fontId="9" fillId="0" borderId="30" xfId="0" applyNumberFormat="1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8" fillId="2" borderId="8" xfId="0" applyFont="1" applyFill="1" applyBorder="1" applyAlignment="1">
      <alignment vertical="center" wrapText="1"/>
    </xf>
    <xf numFmtId="0" fontId="9" fillId="0" borderId="17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49" fontId="13" fillId="9" borderId="9" xfId="0" applyNumberFormat="1" applyFont="1" applyFill="1" applyBorder="1" applyAlignment="1">
      <alignment horizontal="center" vertical="center" wrapText="1"/>
    </xf>
    <xf numFmtId="0" fontId="1" fillId="0" borderId="69" xfId="0" applyFont="1" applyBorder="1" applyAlignment="1">
      <alignment wrapText="1"/>
    </xf>
    <xf numFmtId="0" fontId="1" fillId="0" borderId="70" xfId="0" applyFont="1" applyBorder="1" applyAlignment="1">
      <alignment wrapText="1"/>
    </xf>
    <xf numFmtId="0" fontId="5" fillId="5" borderId="72" xfId="0" applyFont="1" applyFill="1" applyBorder="1" applyAlignment="1">
      <alignment horizontal="center" vertical="center" wrapText="1"/>
    </xf>
    <xf numFmtId="0" fontId="5" fillId="5" borderId="73" xfId="0" applyFont="1" applyFill="1" applyBorder="1" applyAlignment="1">
      <alignment vertical="center" wrapText="1"/>
    </xf>
    <xf numFmtId="0" fontId="5" fillId="5" borderId="75" xfId="0" applyFont="1" applyFill="1" applyBorder="1" applyAlignment="1">
      <alignment vertical="center" wrapText="1"/>
    </xf>
    <xf numFmtId="0" fontId="5" fillId="5" borderId="72" xfId="0" applyFont="1" applyFill="1" applyBorder="1" applyAlignment="1">
      <alignment vertical="center" wrapText="1"/>
    </xf>
    <xf numFmtId="0" fontId="5" fillId="5" borderId="76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8" xfId="0" applyFont="1" applyBorder="1" applyAlignment="1">
      <alignment vertical="center" wrapText="1"/>
    </xf>
    <xf numFmtId="0" fontId="9" fillId="0" borderId="69" xfId="0" applyFont="1" applyBorder="1" applyAlignment="1">
      <alignment vertical="center" wrapText="1"/>
    </xf>
    <xf numFmtId="0" fontId="34" fillId="2" borderId="78" xfId="0" applyFont="1" applyFill="1" applyBorder="1" applyAlignment="1">
      <alignment vertical="center" wrapText="1"/>
    </xf>
    <xf numFmtId="0" fontId="29" fillId="0" borderId="18" xfId="0" applyFont="1" applyBorder="1" applyAlignment="1">
      <alignment vertical="center"/>
    </xf>
    <xf numFmtId="0" fontId="0" fillId="0" borderId="18" xfId="0" applyFont="1" applyBorder="1" applyAlignment="1"/>
    <xf numFmtId="0" fontId="1" fillId="0" borderId="18" xfId="0" applyFont="1" applyBorder="1" applyAlignment="1">
      <alignment vertical="center" wrapText="1"/>
    </xf>
    <xf numFmtId="0" fontId="31" fillId="0" borderId="18" xfId="0" applyFont="1" applyBorder="1" applyAlignment="1">
      <alignment vertical="center" wrapText="1"/>
    </xf>
    <xf numFmtId="0" fontId="32" fillId="0" borderId="18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1" fillId="0" borderId="18" xfId="0" quotePrefix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wrapText="1"/>
    </xf>
    <xf numFmtId="164" fontId="11" fillId="6" borderId="18" xfId="0" applyNumberFormat="1" applyFont="1" applyFill="1" applyBorder="1" applyAlignment="1">
      <alignment horizontal="right" vertical="center" wrapText="1"/>
    </xf>
    <xf numFmtId="1" fontId="11" fillId="6" borderId="18" xfId="0" applyNumberFormat="1" applyFont="1" applyFill="1" applyBorder="1" applyAlignment="1">
      <alignment horizontal="right" vertical="center" wrapText="1"/>
    </xf>
    <xf numFmtId="1" fontId="1" fillId="0" borderId="18" xfId="0" applyNumberFormat="1" applyFont="1" applyBorder="1" applyAlignment="1">
      <alignment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0" fontId="0" fillId="0" borderId="18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1" fillId="0" borderId="18" xfId="0" applyFont="1" applyBorder="1" applyAlignment="1">
      <alignment wrapText="1"/>
    </xf>
    <xf numFmtId="0" fontId="32" fillId="0" borderId="18" xfId="0" applyFont="1" applyBorder="1" applyAlignment="1">
      <alignment wrapText="1"/>
    </xf>
    <xf numFmtId="0" fontId="9" fillId="0" borderId="18" xfId="0" applyFont="1" applyBorder="1" applyAlignment="1">
      <alignment wrapText="1"/>
    </xf>
    <xf numFmtId="0" fontId="10" fillId="0" borderId="18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8" fillId="0" borderId="18" xfId="0" applyFont="1" applyBorder="1" applyAlignment="1">
      <alignment horizontal="center" wrapText="1"/>
    </xf>
    <xf numFmtId="0" fontId="8" fillId="2" borderId="18" xfId="0" applyFont="1" applyFill="1" applyBorder="1" applyAlignment="1">
      <alignment wrapText="1"/>
    </xf>
    <xf numFmtId="164" fontId="11" fillId="6" borderId="18" xfId="0" applyNumberFormat="1" applyFont="1" applyFill="1" applyBorder="1" applyAlignment="1">
      <alignment horizontal="right" wrapText="1"/>
    </xf>
    <xf numFmtId="1" fontId="11" fillId="6" borderId="18" xfId="0" applyNumberFormat="1" applyFont="1" applyFill="1" applyBorder="1" applyAlignment="1">
      <alignment horizontal="right" wrapText="1"/>
    </xf>
    <xf numFmtId="0" fontId="5" fillId="21" borderId="68" xfId="0" applyFont="1" applyFill="1" applyBorder="1" applyAlignment="1">
      <alignment vertical="center" wrapText="1"/>
    </xf>
    <xf numFmtId="0" fontId="5" fillId="21" borderId="14" xfId="0" applyFont="1" applyFill="1" applyBorder="1" applyAlignment="1">
      <alignment vertical="center" wrapText="1"/>
    </xf>
    <xf numFmtId="0" fontId="7" fillId="0" borderId="84" xfId="0" applyFont="1" applyBorder="1" applyAlignment="1">
      <alignment horizontal="center" vertical="center" wrapText="1"/>
    </xf>
    <xf numFmtId="0" fontId="1" fillId="0" borderId="87" xfId="0" applyFont="1" applyBorder="1" applyAlignment="1">
      <alignment wrapText="1"/>
    </xf>
    <xf numFmtId="0" fontId="8" fillId="0" borderId="88" xfId="0" applyFont="1" applyBorder="1" applyAlignment="1">
      <alignment wrapText="1"/>
    </xf>
    <xf numFmtId="0" fontId="14" fillId="0" borderId="89" xfId="0" applyFont="1" applyBorder="1" applyAlignment="1">
      <alignment vertical="center" wrapText="1"/>
    </xf>
    <xf numFmtId="0" fontId="14" fillId="0" borderId="67" xfId="0" applyFont="1" applyBorder="1" applyAlignment="1">
      <alignment vertical="center" wrapText="1"/>
    </xf>
    <xf numFmtId="0" fontId="15" fillId="0" borderId="67" xfId="0" applyFont="1" applyBorder="1" applyAlignment="1">
      <alignment vertical="center" wrapText="1"/>
    </xf>
    <xf numFmtId="0" fontId="14" fillId="0" borderId="90" xfId="0" applyFont="1" applyBorder="1" applyAlignment="1">
      <alignment vertical="center" wrapText="1"/>
    </xf>
    <xf numFmtId="0" fontId="14" fillId="0" borderId="91" xfId="0" applyFont="1" applyBorder="1" applyAlignment="1">
      <alignment vertical="center" wrapText="1"/>
    </xf>
    <xf numFmtId="0" fontId="36" fillId="0" borderId="18" xfId="2" applyBorder="1"/>
    <xf numFmtId="0" fontId="1" fillId="0" borderId="13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166" fontId="9" fillId="0" borderId="16" xfId="0" applyNumberFormat="1" applyFont="1" applyBorder="1" applyAlignment="1">
      <alignment horizontal="center" wrapText="1"/>
    </xf>
    <xf numFmtId="1" fontId="30" fillId="0" borderId="18" xfId="0" applyNumberFormat="1" applyFont="1" applyBorder="1" applyAlignment="1">
      <alignment horizontal="center" wrapText="1"/>
    </xf>
    <xf numFmtId="0" fontId="37" fillId="0" borderId="18" xfId="0" applyFont="1" applyBorder="1" applyAlignment="1">
      <alignment wrapText="1"/>
    </xf>
    <xf numFmtId="173" fontId="30" fillId="0" borderId="18" xfId="0" applyNumberFormat="1" applyFont="1" applyBorder="1" applyAlignment="1">
      <alignment horizontal="right" vertical="center" wrapText="1"/>
    </xf>
    <xf numFmtId="173" fontId="37" fillId="0" borderId="18" xfId="0" applyNumberFormat="1" applyFont="1" applyBorder="1" applyAlignment="1">
      <alignment horizontal="right" vertical="center" wrapText="1"/>
    </xf>
    <xf numFmtId="0" fontId="18" fillId="22" borderId="26" xfId="0" applyFont="1" applyFill="1" applyBorder="1" applyAlignment="1">
      <alignment horizontal="center" vertical="center" wrapText="1"/>
    </xf>
    <xf numFmtId="171" fontId="0" fillId="0" borderId="0" xfId="0" applyNumberFormat="1" applyFont="1" applyAlignment="1"/>
    <xf numFmtId="171" fontId="38" fillId="0" borderId="93" xfId="0" applyNumberFormat="1" applyFont="1" applyBorder="1" applyAlignment="1"/>
    <xf numFmtId="165" fontId="40" fillId="0" borderId="0" xfId="0" applyNumberFormat="1" applyFont="1"/>
    <xf numFmtId="0" fontId="32" fillId="0" borderId="17" xfId="0" applyFont="1" applyBorder="1" applyAlignment="1">
      <alignment horizontal="left" wrapText="1"/>
    </xf>
    <xf numFmtId="0" fontId="36" fillId="0" borderId="0" xfId="2"/>
    <xf numFmtId="22" fontId="1" fillId="0" borderId="69" xfId="0" applyNumberFormat="1" applyFont="1" applyBorder="1" applyAlignment="1">
      <alignment horizontal="left" vertical="center" wrapText="1"/>
    </xf>
    <xf numFmtId="22" fontId="1" fillId="0" borderId="66" xfId="0" applyNumberFormat="1" applyFont="1" applyBorder="1" applyAlignment="1">
      <alignment horizontal="left" vertical="center" wrapText="1"/>
    </xf>
    <xf numFmtId="0" fontId="12" fillId="19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1" fillId="19" borderId="85" xfId="0" applyFont="1" applyFill="1" applyBorder="1" applyAlignment="1">
      <alignment wrapText="1"/>
    </xf>
    <xf numFmtId="0" fontId="1" fillId="19" borderId="17" xfId="0" applyFont="1" applyFill="1" applyBorder="1" applyAlignment="1">
      <alignment wrapText="1"/>
    </xf>
    <xf numFmtId="0" fontId="10" fillId="19" borderId="17" xfId="0" applyFont="1" applyFill="1" applyBorder="1" applyAlignment="1">
      <alignment wrapText="1"/>
    </xf>
    <xf numFmtId="0" fontId="8" fillId="19" borderId="17" xfId="0" applyFont="1" applyFill="1" applyBorder="1" applyAlignment="1">
      <alignment wrapText="1"/>
    </xf>
    <xf numFmtId="0" fontId="8" fillId="19" borderId="79" xfId="0" applyFont="1" applyFill="1" applyBorder="1" applyAlignment="1">
      <alignment wrapText="1"/>
    </xf>
    <xf numFmtId="0" fontId="8" fillId="19" borderId="86" xfId="0" applyFont="1" applyFill="1" applyBorder="1" applyAlignment="1">
      <alignment wrapText="1"/>
    </xf>
    <xf numFmtId="0" fontId="8" fillId="19" borderId="80" xfId="0" applyFont="1" applyFill="1" applyBorder="1" applyAlignment="1">
      <alignment horizontal="center" wrapText="1"/>
    </xf>
    <xf numFmtId="0" fontId="8" fillId="19" borderId="65" xfId="0" applyFont="1" applyFill="1" applyBorder="1" applyAlignment="1">
      <alignment wrapText="1"/>
    </xf>
    <xf numFmtId="164" fontId="9" fillId="0" borderId="18" xfId="0" applyNumberFormat="1" applyFont="1" applyBorder="1" applyAlignment="1">
      <alignment horizontal="right" wrapText="1"/>
    </xf>
    <xf numFmtId="164" fontId="30" fillId="0" borderId="18" xfId="0" applyNumberFormat="1" applyFont="1" applyBorder="1" applyAlignment="1">
      <alignment horizontal="right" wrapText="1"/>
    </xf>
    <xf numFmtId="0" fontId="37" fillId="0" borderId="18" xfId="0" applyFont="1" applyBorder="1" applyAlignment="1">
      <alignment horizontal="right" wrapText="1"/>
    </xf>
    <xf numFmtId="164" fontId="30" fillId="0" borderId="18" xfId="0" applyNumberFormat="1" applyFont="1" applyBorder="1" applyAlignment="1">
      <alignment horizontal="center" wrapText="1"/>
    </xf>
    <xf numFmtId="164" fontId="7" fillId="0" borderId="18" xfId="0" applyNumberFormat="1" applyFont="1" applyBorder="1" applyAlignment="1">
      <alignment wrapText="1"/>
    </xf>
    <xf numFmtId="164" fontId="12" fillId="0" borderId="18" xfId="0" applyNumberFormat="1" applyFont="1" applyBorder="1" applyAlignment="1">
      <alignment wrapText="1"/>
    </xf>
    <xf numFmtId="0" fontId="13" fillId="27" borderId="8" xfId="0" applyFont="1" applyFill="1" applyBorder="1" applyAlignment="1">
      <alignment horizontal="center" vertical="center" wrapText="1"/>
    </xf>
    <xf numFmtId="0" fontId="41" fillId="9" borderId="8" xfId="0" applyFont="1" applyFill="1" applyBorder="1" applyAlignment="1">
      <alignment horizontal="center" vertical="center" wrapText="1"/>
    </xf>
    <xf numFmtId="0" fontId="41" fillId="27" borderId="8" xfId="0" applyFont="1" applyFill="1" applyBorder="1" applyAlignment="1">
      <alignment horizontal="center" vertical="center" wrapText="1"/>
    </xf>
    <xf numFmtId="0" fontId="33" fillId="28" borderId="70" xfId="0" applyFont="1" applyFill="1" applyBorder="1" applyAlignment="1">
      <alignment horizontal="center" vertical="center" wrapText="1"/>
    </xf>
    <xf numFmtId="0" fontId="25" fillId="29" borderId="1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22" fontId="1" fillId="0" borderId="66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15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4" xfId="0" applyFont="1" applyBorder="1" applyAlignment="1">
      <alignment wrapText="1"/>
    </xf>
    <xf numFmtId="0" fontId="1" fillId="3" borderId="71" xfId="0" applyFont="1" applyFill="1" applyBorder="1" applyAlignment="1">
      <alignment horizontal="center" vertical="center" wrapText="1"/>
    </xf>
    <xf numFmtId="0" fontId="29" fillId="25" borderId="64" xfId="0" applyFont="1" applyFill="1" applyBorder="1" applyAlignment="1">
      <alignment horizontal="center" vertical="center"/>
    </xf>
    <xf numFmtId="0" fontId="0" fillId="0" borderId="103" xfId="0" applyFont="1" applyBorder="1" applyAlignment="1">
      <alignment horizontal="center"/>
    </xf>
    <xf numFmtId="167" fontId="39" fillId="0" borderId="0" xfId="0" applyNumberFormat="1" applyFont="1" applyAlignment="1">
      <alignment vertical="center"/>
    </xf>
    <xf numFmtId="167" fontId="0" fillId="0" borderId="0" xfId="0" applyNumberFormat="1" applyFont="1" applyAlignment="1"/>
    <xf numFmtId="168" fontId="24" fillId="0" borderId="0" xfId="0" applyNumberFormat="1" applyFont="1" applyAlignment="1">
      <alignment horizontal="center"/>
    </xf>
    <xf numFmtId="166" fontId="0" fillId="0" borderId="0" xfId="0" applyNumberFormat="1" applyFont="1" applyAlignment="1">
      <alignment horizontal="center"/>
    </xf>
    <xf numFmtId="0" fontId="0" fillId="0" borderId="0" xfId="0" applyFont="1" applyFill="1" applyAlignment="1">
      <alignment vertical="center"/>
    </xf>
    <xf numFmtId="166" fontId="12" fillId="0" borderId="47" xfId="0" applyNumberFormat="1" applyFont="1" applyBorder="1" applyAlignment="1">
      <alignment horizontal="center"/>
    </xf>
    <xf numFmtId="0" fontId="5" fillId="30" borderId="92" xfId="0" applyFont="1" applyFill="1" applyBorder="1" applyAlignment="1">
      <alignment horizontal="center" vertical="center" wrapText="1"/>
    </xf>
    <xf numFmtId="0" fontId="1" fillId="0" borderId="66" xfId="0" applyFont="1" applyBorder="1" applyAlignment="1">
      <alignment wrapText="1"/>
    </xf>
    <xf numFmtId="0" fontId="5" fillId="5" borderId="105" xfId="0" applyFont="1" applyFill="1" applyBorder="1" applyAlignment="1">
      <alignment vertical="center" wrapText="1"/>
    </xf>
    <xf numFmtId="0" fontId="5" fillId="31" borderId="71" xfId="0" applyFont="1" applyFill="1" applyBorder="1" applyAlignment="1">
      <alignment vertical="center" wrapText="1"/>
    </xf>
    <xf numFmtId="0" fontId="5" fillId="31" borderId="74" xfId="0" applyFont="1" applyFill="1" applyBorder="1" applyAlignment="1">
      <alignment vertical="center" wrapText="1"/>
    </xf>
    <xf numFmtId="0" fontId="5" fillId="21" borderId="74" xfId="0" applyFont="1" applyFill="1" applyBorder="1" applyAlignment="1">
      <alignment vertical="center" wrapText="1"/>
    </xf>
    <xf numFmtId="0" fontId="5" fillId="21" borderId="102" xfId="0" applyFont="1" applyFill="1" applyBorder="1" applyAlignment="1">
      <alignment horizontal="center" vertical="center" wrapText="1"/>
    </xf>
    <xf numFmtId="0" fontId="5" fillId="31" borderId="48" xfId="0" applyFont="1" applyFill="1" applyBorder="1" applyAlignment="1">
      <alignment vertical="center" wrapText="1"/>
    </xf>
    <xf numFmtId="0" fontId="5" fillId="31" borderId="15" xfId="0" applyFont="1" applyFill="1" applyBorder="1" applyAlignment="1">
      <alignment horizontal="center" vertical="center" wrapText="1"/>
    </xf>
    <xf numFmtId="0" fontId="5" fillId="5" borderId="64" xfId="0" applyFont="1" applyFill="1" applyBorder="1" applyAlignment="1">
      <alignment vertical="center" wrapText="1"/>
    </xf>
    <xf numFmtId="0" fontId="13" fillId="32" borderId="8" xfId="0" applyFont="1" applyFill="1" applyBorder="1" applyAlignment="1">
      <alignment horizontal="center" vertical="center" wrapText="1"/>
    </xf>
    <xf numFmtId="0" fontId="13" fillId="33" borderId="8" xfId="0" applyFont="1" applyFill="1" applyBorder="1" applyAlignment="1">
      <alignment horizontal="center" vertical="center" wrapText="1"/>
    </xf>
    <xf numFmtId="171" fontId="0" fillId="0" borderId="0" xfId="1" applyNumberFormat="1" applyFont="1" applyAlignment="1">
      <alignment horizontal="center"/>
    </xf>
    <xf numFmtId="168" fontId="12" fillId="0" borderId="54" xfId="0" applyNumberFormat="1" applyFont="1" applyBorder="1" applyAlignment="1">
      <alignment horizontal="center"/>
    </xf>
    <xf numFmtId="168" fontId="12" fillId="0" borderId="54" xfId="0" applyNumberFormat="1" applyFont="1" applyBorder="1" applyAlignment="1">
      <alignment horizontal="center" vertical="center"/>
    </xf>
    <xf numFmtId="0" fontId="0" fillId="0" borderId="0" xfId="0" applyFont="1" applyFill="1" applyAlignment="1"/>
    <xf numFmtId="168" fontId="0" fillId="0" borderId="0" xfId="0" applyNumberFormat="1" applyFont="1" applyFill="1" applyAlignment="1">
      <alignment horizontal="center"/>
    </xf>
    <xf numFmtId="0" fontId="9" fillId="17" borderId="33" xfId="0" applyFont="1" applyFill="1" applyBorder="1" applyAlignment="1">
      <alignment horizontal="center"/>
    </xf>
    <xf numFmtId="165" fontId="9" fillId="17" borderId="34" xfId="0" applyNumberFormat="1" applyFont="1" applyFill="1" applyBorder="1" applyAlignment="1">
      <alignment horizontal="right"/>
    </xf>
    <xf numFmtId="165" fontId="1" fillId="18" borderId="0" xfId="0" applyNumberFormat="1" applyFont="1" applyFill="1"/>
    <xf numFmtId="0" fontId="9" fillId="17" borderId="40" xfId="0" applyFont="1" applyFill="1" applyBorder="1" applyAlignment="1">
      <alignment horizontal="center"/>
    </xf>
    <xf numFmtId="165" fontId="9" fillId="17" borderId="41" xfId="0" applyNumberFormat="1" applyFont="1" applyFill="1" applyBorder="1" applyAlignment="1">
      <alignment horizontal="right"/>
    </xf>
    <xf numFmtId="0" fontId="1" fillId="18" borderId="0" xfId="0" applyFont="1" applyFill="1"/>
    <xf numFmtId="0" fontId="1" fillId="18" borderId="0" xfId="0" applyFont="1" applyFill="1" applyAlignment="1">
      <alignment vertical="center" wrapText="1"/>
    </xf>
    <xf numFmtId="0" fontId="9" fillId="17" borderId="42" xfId="0" applyFont="1" applyFill="1" applyBorder="1" applyAlignment="1">
      <alignment horizontal="center"/>
    </xf>
    <xf numFmtId="165" fontId="9" fillId="17" borderId="43" xfId="0" applyNumberFormat="1" applyFont="1" applyFill="1" applyBorder="1" applyAlignment="1">
      <alignment horizontal="right"/>
    </xf>
    <xf numFmtId="0" fontId="1" fillId="18" borderId="38" xfId="0" applyFont="1" applyFill="1" applyBorder="1" applyAlignment="1">
      <alignment vertical="center"/>
    </xf>
    <xf numFmtId="49" fontId="9" fillId="17" borderId="36" xfId="0" applyNumberFormat="1" applyFont="1" applyFill="1" applyBorder="1" applyAlignment="1">
      <alignment vertical="center"/>
    </xf>
    <xf numFmtId="49" fontId="9" fillId="17" borderId="39" xfId="0" applyNumberFormat="1" applyFont="1" applyFill="1" applyBorder="1" applyAlignment="1">
      <alignment vertical="center"/>
    </xf>
    <xf numFmtId="165" fontId="9" fillId="17" borderId="39" xfId="0" applyNumberFormat="1" applyFont="1" applyFill="1" applyBorder="1" applyAlignment="1">
      <alignment vertical="center"/>
    </xf>
    <xf numFmtId="49" fontId="9" fillId="17" borderId="62" xfId="0" applyNumberFormat="1" applyFont="1" applyFill="1" applyBorder="1" applyAlignment="1">
      <alignment horizontal="center"/>
    </xf>
    <xf numFmtId="0" fontId="9" fillId="17" borderId="62" xfId="0" applyFont="1" applyFill="1" applyBorder="1" applyAlignment="1">
      <alignment horizontal="center"/>
    </xf>
    <xf numFmtId="168" fontId="0" fillId="18" borderId="0" xfId="0" applyNumberFormat="1" applyFont="1" applyFill="1" applyAlignment="1">
      <alignment horizontal="center"/>
    </xf>
    <xf numFmtId="49" fontId="9" fillId="14" borderId="18" xfId="0" applyNumberFormat="1" applyFont="1" applyFill="1" applyBorder="1" applyAlignment="1">
      <alignment vertical="center"/>
    </xf>
    <xf numFmtId="0" fontId="9" fillId="34" borderId="4" xfId="0" applyFont="1" applyFill="1" applyBorder="1" applyAlignment="1">
      <alignment horizontal="center" wrapText="1"/>
    </xf>
    <xf numFmtId="0" fontId="44" fillId="34" borderId="4" xfId="0" applyFont="1" applyFill="1" applyBorder="1" applyAlignment="1">
      <alignment horizontal="center" wrapText="1"/>
    </xf>
    <xf numFmtId="174" fontId="0" fillId="0" borderId="0" xfId="0" applyNumberFormat="1" applyFont="1" applyAlignment="1"/>
    <xf numFmtId="175" fontId="0" fillId="0" borderId="0" xfId="0" applyNumberFormat="1" applyFont="1" applyAlignment="1"/>
    <xf numFmtId="0" fontId="45" fillId="35" borderId="106" xfId="0" applyFont="1" applyFill="1" applyBorder="1" applyAlignment="1">
      <alignment horizontal="center" vertical="center" wrapText="1"/>
    </xf>
    <xf numFmtId="0" fontId="45" fillId="35" borderId="107" xfId="0" applyFont="1" applyFill="1" applyBorder="1" applyAlignment="1">
      <alignment horizontal="center" vertical="center" wrapText="1"/>
    </xf>
    <xf numFmtId="0" fontId="28" fillId="0" borderId="0" xfId="0" applyFont="1" applyAlignment="1"/>
    <xf numFmtId="8" fontId="38" fillId="0" borderId="0" xfId="0" applyNumberFormat="1" applyFont="1" applyAlignment="1"/>
    <xf numFmtId="0" fontId="9" fillId="17" borderId="52" xfId="0" applyFont="1" applyFill="1" applyBorder="1" applyAlignment="1">
      <alignment horizontal="center" wrapText="1"/>
    </xf>
    <xf numFmtId="165" fontId="9" fillId="17" borderId="34" xfId="0" applyNumberFormat="1" applyFont="1" applyFill="1" applyBorder="1" applyAlignment="1">
      <alignment horizontal="right" wrapText="1"/>
    </xf>
    <xf numFmtId="165" fontId="12" fillId="0" borderId="0" xfId="0" applyNumberFormat="1" applyFont="1"/>
    <xf numFmtId="49" fontId="9" fillId="20" borderId="36" xfId="0" applyNumberFormat="1" applyFont="1" applyFill="1" applyBorder="1" applyAlignment="1">
      <alignment horizontal="center" vertical="center"/>
    </xf>
    <xf numFmtId="49" fontId="9" fillId="14" borderId="36" xfId="0" applyNumberFormat="1" applyFont="1" applyFill="1" applyBorder="1" applyAlignment="1">
      <alignment horizontal="center" vertical="center"/>
    </xf>
    <xf numFmtId="6" fontId="38" fillId="0" borderId="0" xfId="0" applyNumberFormat="1" applyFont="1" applyAlignment="1"/>
    <xf numFmtId="49" fontId="9" fillId="14" borderId="108" xfId="0" applyNumberFormat="1" applyFont="1" applyFill="1" applyBorder="1" applyAlignment="1">
      <alignment horizontal="center" vertical="center"/>
    </xf>
    <xf numFmtId="168" fontId="1" fillId="0" borderId="0" xfId="0" applyNumberFormat="1" applyFont="1"/>
    <xf numFmtId="6" fontId="0" fillId="0" borderId="0" xfId="0" applyNumberFormat="1" applyFont="1" applyAlignment="1"/>
    <xf numFmtId="0" fontId="49" fillId="31" borderId="74" xfId="0" applyFont="1" applyFill="1" applyBorder="1" applyAlignment="1">
      <alignment horizontal="left" vertical="center" wrapText="1"/>
    </xf>
    <xf numFmtId="0" fontId="49" fillId="31" borderId="102" xfId="0" applyFont="1" applyFill="1" applyBorder="1" applyAlignment="1">
      <alignment horizontal="left" vertical="center" wrapText="1"/>
    </xf>
    <xf numFmtId="0" fontId="47" fillId="21" borderId="14" xfId="0" applyFont="1" applyFill="1" applyBorder="1" applyAlignment="1">
      <alignment horizontal="center" vertical="center" wrapText="1"/>
    </xf>
    <xf numFmtId="0" fontId="49" fillId="21" borderId="104" xfId="0" applyFont="1" applyFill="1" applyBorder="1" applyAlignment="1">
      <alignment horizontal="center" vertical="center" wrapText="1"/>
    </xf>
    <xf numFmtId="0" fontId="52" fillId="32" borderId="8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15" borderId="0" xfId="0" applyFont="1" applyFill="1" applyAlignment="1">
      <alignment horizontal="center"/>
    </xf>
    <xf numFmtId="49" fontId="9" fillId="14" borderId="100" xfId="0" applyNumberFormat="1" applyFont="1" applyFill="1" applyBorder="1" applyAlignment="1">
      <alignment horizontal="center"/>
    </xf>
    <xf numFmtId="0" fontId="1" fillId="0" borderId="18" xfId="0" applyFont="1" applyBorder="1"/>
    <xf numFmtId="168" fontId="0" fillId="0" borderId="18" xfId="0" applyNumberFormat="1" applyFont="1" applyBorder="1" applyAlignment="1">
      <alignment horizontal="center"/>
    </xf>
    <xf numFmtId="6" fontId="1" fillId="0" borderId="18" xfId="0" applyNumberFormat="1" applyFont="1" applyBorder="1"/>
    <xf numFmtId="168" fontId="0" fillId="0" borderId="18" xfId="0" applyNumberFormat="1" applyFont="1" applyFill="1" applyBorder="1" applyAlignment="1">
      <alignment horizontal="center"/>
    </xf>
    <xf numFmtId="6" fontId="1" fillId="0" borderId="18" xfId="0" applyNumberFormat="1" applyFont="1" applyFill="1" applyBorder="1"/>
    <xf numFmtId="0" fontId="9" fillId="14" borderId="111" xfId="0" applyFont="1" applyFill="1" applyBorder="1" applyAlignment="1">
      <alignment horizontal="center" wrapText="1"/>
    </xf>
    <xf numFmtId="165" fontId="9" fillId="14" borderId="112" xfId="0" applyNumberFormat="1" applyFont="1" applyFill="1" applyBorder="1" applyAlignment="1">
      <alignment horizontal="right" wrapText="1"/>
    </xf>
    <xf numFmtId="0" fontId="1" fillId="0" borderId="113" xfId="0" applyFont="1" applyBorder="1"/>
    <xf numFmtId="168" fontId="0" fillId="0" borderId="113" xfId="0" applyNumberFormat="1" applyFont="1" applyFill="1" applyBorder="1" applyAlignment="1">
      <alignment horizontal="center"/>
    </xf>
    <xf numFmtId="6" fontId="1" fillId="0" borderId="113" xfId="0" applyNumberFormat="1" applyFont="1" applyFill="1" applyBorder="1"/>
    <xf numFmtId="0" fontId="9" fillId="37" borderId="52" xfId="0" applyFont="1" applyFill="1" applyBorder="1" applyAlignment="1">
      <alignment horizontal="center" wrapText="1"/>
    </xf>
    <xf numFmtId="165" fontId="9" fillId="37" borderId="34" xfId="0" applyNumberFormat="1" applyFont="1" applyFill="1" applyBorder="1" applyAlignment="1">
      <alignment horizontal="right" wrapText="1"/>
    </xf>
    <xf numFmtId="8" fontId="0" fillId="0" borderId="115" xfId="0" applyNumberFormat="1" applyFont="1" applyBorder="1" applyAlignment="1"/>
    <xf numFmtId="0" fontId="53" fillId="0" borderId="116" xfId="0" applyFont="1" applyBorder="1" applyAlignment="1">
      <alignment horizontal="center" wrapText="1"/>
    </xf>
    <xf numFmtId="8" fontId="28" fillId="0" borderId="115" xfId="0" applyNumberFormat="1" applyFont="1" applyBorder="1" applyAlignment="1"/>
    <xf numFmtId="0" fontId="54" fillId="0" borderId="0" xfId="0" applyFont="1"/>
    <xf numFmtId="0" fontId="39" fillId="0" borderId="0" xfId="0" applyFont="1"/>
    <xf numFmtId="167" fontId="1" fillId="0" borderId="55" xfId="0" applyNumberFormat="1" applyFont="1" applyBorder="1" applyAlignment="1">
      <alignment vertical="center"/>
    </xf>
    <xf numFmtId="0" fontId="4" fillId="0" borderId="56" xfId="0" applyFont="1" applyBorder="1" applyAlignment="1"/>
    <xf numFmtId="0" fontId="28" fillId="25" borderId="64" xfId="0" applyFont="1" applyFill="1" applyBorder="1" applyAlignment="1">
      <alignment horizontal="center" vertical="center"/>
    </xf>
    <xf numFmtId="0" fontId="24" fillId="0" borderId="0" xfId="0" applyFont="1" applyAlignment="1"/>
    <xf numFmtId="0" fontId="1" fillId="0" borderId="9" xfId="0" applyFont="1" applyBorder="1" applyAlignment="1">
      <alignment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65" xfId="0" applyFont="1" applyBorder="1" applyAlignment="1">
      <alignment vertical="center" wrapText="1"/>
    </xf>
    <xf numFmtId="0" fontId="23" fillId="0" borderId="18" xfId="0" applyFont="1" applyBorder="1" applyAlignment="1">
      <alignment horizontal="right" wrapText="1"/>
    </xf>
    <xf numFmtId="0" fontId="55" fillId="0" borderId="0" xfId="0" applyFont="1" applyAlignment="1"/>
    <xf numFmtId="0" fontId="55" fillId="0" borderId="0" xfId="0" applyFont="1" applyAlignment="1">
      <alignment vertical="center"/>
    </xf>
    <xf numFmtId="0" fontId="55" fillId="0" borderId="18" xfId="0" applyFont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 wrapText="1"/>
    </xf>
    <xf numFmtId="0" fontId="4" fillId="0" borderId="18" xfId="0" applyFont="1" applyBorder="1"/>
    <xf numFmtId="0" fontId="7" fillId="0" borderId="71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1" fillId="3" borderId="82" xfId="0" applyFont="1" applyFill="1" applyBorder="1" applyAlignment="1">
      <alignment horizontal="center" vertical="center" wrapText="1"/>
    </xf>
    <xf numFmtId="0" fontId="1" fillId="3" borderId="101" xfId="0" applyFont="1" applyFill="1" applyBorder="1" applyAlignment="1">
      <alignment horizontal="center" vertical="center" wrapText="1"/>
    </xf>
    <xf numFmtId="0" fontId="42" fillId="0" borderId="18" xfId="0" applyFont="1" applyBorder="1" applyAlignment="1">
      <alignment horizontal="right"/>
    </xf>
    <xf numFmtId="0" fontId="3" fillId="3" borderId="5" xfId="0" applyFont="1" applyFill="1" applyBorder="1" applyAlignment="1">
      <alignment horizontal="left" vertical="center" wrapText="1"/>
    </xf>
    <xf numFmtId="0" fontId="4" fillId="0" borderId="6" xfId="0" applyFont="1" applyBorder="1"/>
    <xf numFmtId="0" fontId="4" fillId="0" borderId="7" xfId="0" applyFont="1" applyBorder="1"/>
    <xf numFmtId="0" fontId="30" fillId="3" borderId="77" xfId="0" applyFont="1" applyFill="1" applyBorder="1" applyAlignment="1">
      <alignment horizontal="center" vertical="center" wrapText="1"/>
    </xf>
    <xf numFmtId="0" fontId="30" fillId="3" borderId="81" xfId="0" applyFont="1" applyFill="1" applyBorder="1" applyAlignment="1">
      <alignment horizontal="center" vertical="center" wrapText="1"/>
    </xf>
    <xf numFmtId="0" fontId="29" fillId="18" borderId="80" xfId="0" applyFont="1" applyFill="1" applyBorder="1" applyAlignment="1">
      <alignment horizontal="center"/>
    </xf>
    <xf numFmtId="0" fontId="0" fillId="18" borderId="80" xfId="0" applyFont="1" applyFill="1" applyBorder="1" applyAlignment="1">
      <alignment horizontal="center"/>
    </xf>
    <xf numFmtId="0" fontId="3" fillId="26" borderId="5" xfId="0" applyFont="1" applyFill="1" applyBorder="1" applyAlignment="1">
      <alignment horizontal="left" vertical="center" wrapText="1"/>
    </xf>
    <xf numFmtId="0" fontId="4" fillId="24" borderId="6" xfId="0" applyFont="1" applyFill="1" applyBorder="1"/>
    <xf numFmtId="0" fontId="4" fillId="24" borderId="7" xfId="0" applyFont="1" applyFill="1" applyBorder="1"/>
    <xf numFmtId="0" fontId="7" fillId="0" borderId="8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35" fillId="4" borderId="94" xfId="0" applyFont="1" applyFill="1" applyBorder="1" applyAlignment="1">
      <alignment horizontal="center" vertical="center" wrapText="1"/>
    </xf>
    <xf numFmtId="0" fontId="35" fillId="4" borderId="18" xfId="0" applyFont="1" applyFill="1" applyBorder="1" applyAlignment="1">
      <alignment horizontal="center" vertical="center" wrapText="1"/>
    </xf>
    <xf numFmtId="0" fontId="13" fillId="19" borderId="66" xfId="0" applyFont="1" applyFill="1" applyBorder="1" applyAlignment="1">
      <alignment horizontal="center" wrapText="1"/>
    </xf>
    <xf numFmtId="0" fontId="4" fillId="15" borderId="80" xfId="0" applyFont="1" applyFill="1" applyBorder="1"/>
    <xf numFmtId="0" fontId="4" fillId="15" borderId="65" xfId="0" applyFont="1" applyFill="1" applyBorder="1"/>
    <xf numFmtId="0" fontId="1" fillId="7" borderId="13" xfId="0" applyFont="1" applyFill="1" applyBorder="1" applyAlignment="1">
      <alignment horizontal="center" wrapText="1"/>
    </xf>
    <xf numFmtId="0" fontId="4" fillId="0" borderId="10" xfId="0" applyFont="1" applyBorder="1"/>
    <xf numFmtId="0" fontId="4" fillId="0" borderId="9" xfId="0" applyFont="1" applyBorder="1"/>
    <xf numFmtId="0" fontId="1" fillId="8" borderId="3" xfId="0" applyFont="1" applyFill="1" applyBorder="1" applyAlignment="1">
      <alignment horizontal="center" wrapText="1"/>
    </xf>
    <xf numFmtId="0" fontId="1" fillId="8" borderId="13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0" fontId="1" fillId="23" borderId="11" xfId="0" applyFont="1" applyFill="1" applyBorder="1" applyAlignment="1">
      <alignment horizontal="center" wrapText="1"/>
    </xf>
    <xf numFmtId="0" fontId="1" fillId="23" borderId="13" xfId="0" applyFont="1" applyFill="1" applyBorder="1" applyAlignment="1">
      <alignment horizontal="center" wrapText="1"/>
    </xf>
    <xf numFmtId="49" fontId="46" fillId="36" borderId="96" xfId="3" applyNumberFormat="1" applyBorder="1" applyAlignment="1">
      <alignment horizontal="center" vertical="center"/>
    </xf>
    <xf numFmtId="49" fontId="46" fillId="36" borderId="110" xfId="3" applyNumberFormat="1" applyBorder="1" applyAlignment="1">
      <alignment horizontal="center" vertical="center"/>
    </xf>
    <xf numFmtId="49" fontId="46" fillId="36" borderId="114" xfId="3" applyNumberFormat="1" applyBorder="1" applyAlignment="1">
      <alignment horizontal="center" vertical="center"/>
    </xf>
    <xf numFmtId="0" fontId="43" fillId="30" borderId="41" xfId="0" applyFont="1" applyFill="1" applyBorder="1" applyAlignment="1">
      <alignment horizontal="center" vertical="center" wrapText="1"/>
    </xf>
    <xf numFmtId="0" fontId="18" fillId="13" borderId="27" xfId="0" applyFont="1" applyFill="1" applyBorder="1" applyAlignment="1">
      <alignment horizontal="center" vertical="center" wrapText="1"/>
    </xf>
    <xf numFmtId="0" fontId="19" fillId="12" borderId="18" xfId="0" applyFont="1" applyFill="1" applyBorder="1" applyAlignment="1">
      <alignment horizontal="center" vertical="center"/>
    </xf>
    <xf numFmtId="49" fontId="9" fillId="37" borderId="96" xfId="0" applyNumberFormat="1" applyFont="1" applyFill="1" applyBorder="1" applyAlignment="1">
      <alignment horizontal="center" vertical="center" wrapText="1"/>
    </xf>
    <xf numFmtId="49" fontId="9" fillId="37" borderId="9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right" vertical="center"/>
    </xf>
    <xf numFmtId="6" fontId="1" fillId="0" borderId="18" xfId="0" applyNumberFormat="1" applyFont="1" applyBorder="1" applyAlignment="1">
      <alignment horizontal="right" vertical="center"/>
    </xf>
    <xf numFmtId="165" fontId="9" fillId="14" borderId="32" xfId="0" applyNumberFormat="1" applyFont="1" applyFill="1" applyBorder="1" applyAlignment="1">
      <alignment horizontal="center" vertical="center"/>
    </xf>
    <xf numFmtId="165" fontId="9" fillId="14" borderId="36" xfId="0" applyNumberFormat="1" applyFont="1" applyFill="1" applyBorder="1" applyAlignment="1">
      <alignment horizontal="center" vertical="center"/>
    </xf>
    <xf numFmtId="49" fontId="9" fillId="14" borderId="98" xfId="0" applyNumberFormat="1" applyFont="1" applyFill="1" applyBorder="1" applyAlignment="1">
      <alignment horizontal="center" vertical="center"/>
    </xf>
    <xf numFmtId="49" fontId="9" fillId="14" borderId="99" xfId="0" applyNumberFormat="1" applyFont="1" applyFill="1" applyBorder="1" applyAlignment="1">
      <alignment horizontal="center" vertical="center"/>
    </xf>
    <xf numFmtId="49" fontId="9" fillId="20" borderId="32" xfId="0" applyNumberFormat="1" applyFont="1" applyFill="1" applyBorder="1" applyAlignment="1">
      <alignment horizontal="center" vertical="center"/>
    </xf>
    <xf numFmtId="49" fontId="9" fillId="20" borderId="109" xfId="0" applyNumberFormat="1" applyFont="1" applyFill="1" applyBorder="1" applyAlignment="1">
      <alignment horizontal="center" vertical="center"/>
    </xf>
    <xf numFmtId="49" fontId="9" fillId="14" borderId="95" xfId="0" applyNumberFormat="1" applyFont="1" applyFill="1" applyBorder="1" applyAlignment="1">
      <alignment horizontal="center" vertical="center" wrapText="1"/>
    </xf>
    <xf numFmtId="49" fontId="9" fillId="14" borderId="18" xfId="0" applyNumberFormat="1" applyFont="1" applyFill="1" applyBorder="1" applyAlignment="1">
      <alignment horizontal="center" vertical="center" wrapText="1"/>
    </xf>
    <xf numFmtId="0" fontId="9" fillId="17" borderId="18" xfId="0" applyFont="1" applyFill="1" applyBorder="1" applyAlignment="1">
      <alignment horizontal="center" wrapText="1"/>
    </xf>
  </cellXfs>
  <cellStyles count="4">
    <cellStyle name="Bé" xfId="3" builtinId="26"/>
    <cellStyle name="Enllaç" xfId="2" builtinId="8"/>
    <cellStyle name="Moneda" xfId="1" builtinId="4"/>
    <cellStyle name="Normal" xfId="0" builtinId="0"/>
  </cellStyles>
  <dxfs count="125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FAD9D6"/>
          <bgColor rgb="FFFAD9D6"/>
        </patternFill>
      </fill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ill>
        <patternFill patternType="solid">
          <fgColor rgb="FFCFE2F3"/>
          <bgColor theme="4" tint="0.39997558519241921"/>
        </patternFill>
      </fill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ill>
        <patternFill>
          <bgColor rgb="FFEAEAEA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</dxfs>
  <tableStyles count="15">
    <tableStyle name="Llistes-style" pivot="0" count="3" xr9:uid="{00000000-0011-0000-FFFF-FFFF00000000}">
      <tableStyleElement type="headerRow" dxfId="124"/>
      <tableStyleElement type="firstRowStripe" dxfId="123"/>
      <tableStyleElement type="secondRowStripe" dxfId="122"/>
    </tableStyle>
    <tableStyle name="Llistes-style 2" pivot="0" count="3" xr9:uid="{00000000-0011-0000-FFFF-FFFF01000000}">
      <tableStyleElement type="headerRow" dxfId="121"/>
      <tableStyleElement type="firstRowStripe" dxfId="120"/>
      <tableStyleElement type="secondRowStripe" dxfId="119"/>
    </tableStyle>
    <tableStyle name="Llistes-style 3" pivot="0" count="3" xr9:uid="{00000000-0011-0000-FFFF-FFFF02000000}">
      <tableStyleElement type="headerRow" dxfId="118"/>
      <tableStyleElement type="firstRowStripe" dxfId="117"/>
      <tableStyleElement type="secondRowStripe" dxfId="116"/>
    </tableStyle>
    <tableStyle name="Llistes-style 4" pivot="0" count="3" xr9:uid="{00000000-0011-0000-FFFF-FFFF03000000}">
      <tableStyleElement type="headerRow" dxfId="115"/>
      <tableStyleElement type="firstRowStripe" dxfId="114"/>
      <tableStyleElement type="secondRowStripe" dxfId="113"/>
    </tableStyle>
    <tableStyle name="Llistes-style 5" pivot="0" count="3" xr9:uid="{00000000-0011-0000-FFFF-FFFF04000000}">
      <tableStyleElement type="headerRow" dxfId="112"/>
      <tableStyleElement type="firstRowStripe" dxfId="111"/>
      <tableStyleElement type="secondRowStripe" dxfId="110"/>
    </tableStyle>
    <tableStyle name="Llistes-style 6" pivot="0" count="3" xr9:uid="{00000000-0011-0000-FFFF-FFFF05000000}">
      <tableStyleElement type="headerRow" dxfId="109"/>
      <tableStyleElement type="firstRowStripe" dxfId="108"/>
      <tableStyleElement type="secondRowStripe" dxfId="107"/>
    </tableStyle>
    <tableStyle name="Llistes-style 7" pivot="0" count="3" xr9:uid="{00000000-0011-0000-FFFF-FFFF06000000}">
      <tableStyleElement type="headerRow" dxfId="106"/>
      <tableStyleElement type="firstRowStripe" dxfId="105"/>
      <tableStyleElement type="secondRowStripe" dxfId="104"/>
    </tableStyle>
    <tableStyle name="Llistes-style 8" pivot="0" count="3" xr9:uid="{00000000-0011-0000-FFFF-FFFF07000000}">
      <tableStyleElement type="headerRow" dxfId="103"/>
      <tableStyleElement type="firstRowStripe" dxfId="102"/>
      <tableStyleElement type="secondRowStripe" dxfId="101"/>
    </tableStyle>
    <tableStyle name="Llistes-style 9" pivot="0" count="3" xr9:uid="{00000000-0011-0000-FFFF-FFFF08000000}">
      <tableStyleElement type="headerRow" dxfId="100"/>
      <tableStyleElement type="firstRowStripe" dxfId="99"/>
      <tableStyleElement type="secondRowStripe" dxfId="98"/>
    </tableStyle>
    <tableStyle name="Llistes-style 10" pivot="0" count="3" xr9:uid="{00000000-0011-0000-FFFF-FFFF09000000}">
      <tableStyleElement type="headerRow" dxfId="97"/>
      <tableStyleElement type="firstRowStripe" dxfId="96"/>
      <tableStyleElement type="secondRowStripe" dxfId="95"/>
    </tableStyle>
    <tableStyle name="Llistes-style 11" pivot="0" count="3" xr9:uid="{00000000-0011-0000-FFFF-FFFF0A000000}">
      <tableStyleElement type="headerRow" dxfId="94"/>
      <tableStyleElement type="firstRowStripe" dxfId="93"/>
      <tableStyleElement type="secondRowStripe" dxfId="92"/>
    </tableStyle>
    <tableStyle name="Llistes-style 12" pivot="0" count="3" xr9:uid="{00000000-0011-0000-FFFF-FFFF0B000000}">
      <tableStyleElement type="headerRow" dxfId="91"/>
      <tableStyleElement type="firstRowStripe" dxfId="90"/>
      <tableStyleElement type="secondRowStripe" dxfId="89"/>
    </tableStyle>
    <tableStyle name="Llistes-style 13" pivot="0" count="3" xr9:uid="{00000000-0011-0000-FFFF-FFFF0C000000}">
      <tableStyleElement type="headerRow" dxfId="88"/>
      <tableStyleElement type="firstRowStripe" dxfId="87"/>
      <tableStyleElement type="secondRowStripe" dxfId="86"/>
    </tableStyle>
    <tableStyle name="Llistes-style 14" pivot="0" count="3" xr9:uid="{00000000-0011-0000-FFFF-FFFF0D000000}">
      <tableStyleElement type="headerRow" dxfId="85"/>
      <tableStyleElement type="firstRowStripe" dxfId="84"/>
      <tableStyleElement type="secondRowStripe" dxfId="83"/>
    </tableStyle>
    <tableStyle name="Finançament-style" pivot="0" count="3" xr9:uid="{00000000-0011-0000-FFFF-FFFF0E000000}">
      <tableStyleElement type="headerRow" dxfId="82"/>
      <tableStyleElement type="firstRowStripe" dxfId="81"/>
      <tableStyleElement type="secondRowStripe" dxfId="80"/>
    </tableStyle>
  </tableStyles>
  <colors>
    <mruColors>
      <color rgb="FFEF6D63"/>
      <color rgb="FFEAEAEA"/>
      <color rgb="FF90B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2</xdr:row>
      <xdr:rowOff>28574</xdr:rowOff>
    </xdr:from>
    <xdr:to>
      <xdr:col>16</xdr:col>
      <xdr:colOff>9525</xdr:colOff>
      <xdr:row>57</xdr:row>
      <xdr:rowOff>19049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754629D0-AAAB-4625-8EB3-EDE915111652}"/>
            </a:ext>
          </a:extLst>
        </xdr:cNvPr>
        <xdr:cNvSpPr txBox="1"/>
      </xdr:nvSpPr>
      <xdr:spPr>
        <a:xfrm>
          <a:off x="523875" y="485774"/>
          <a:ext cx="9239250" cy="8963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- A la convocatòria, s'assigna un ajut màxim de 1.876€ per equip de treball i monitor per a cada PDI</a:t>
          </a:r>
          <a:r>
            <a:rPr lang="ca-ES" sz="1100" baseline="0"/>
            <a:t> TC. Aquest ajut màxim és de 1.520€ en el cas que no es demani monitor.</a:t>
          </a:r>
        </a:p>
        <a:p>
          <a:endParaRPr lang="ca-ES" sz="1100" baseline="0"/>
        </a:p>
        <a:p>
          <a:r>
            <a:rPr lang="ca-ES" sz="1100" baseline="0"/>
            <a:t>- Si no informem el camp </a:t>
          </a:r>
          <a:r>
            <a:rPr lang="ca-ES" sz="1100" b="1" i="1" baseline="0"/>
            <a:t>Adreça electrònica del PDI TC</a:t>
          </a:r>
          <a:r>
            <a:rPr lang="ca-ES" sz="1100" b="0" i="0" baseline="0"/>
            <a:t>, no s'atorga ajut per part de la convocatòria, i l'import de l'equipament que es demani en aquella fila, anirà integrament a càrrec de la unitat.</a:t>
          </a:r>
        </a:p>
        <a:p>
          <a:endParaRPr lang="ca-ES" sz="1100" b="0" i="0" baseline="0"/>
        </a:p>
        <a:p>
          <a:r>
            <a:rPr lang="ca-ES" sz="1100" b="0" i="0" baseline="0"/>
            <a:t>- Si es demana més d'una estació de treball per al mateix PDI, i per tant la seva adreça apareix al camp </a:t>
          </a:r>
          <a:r>
            <a:rPr lang="ca-E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Adreça electrònica del PDI TC </a:t>
          </a:r>
          <a:r>
            <a:rPr lang="ca-ES" sz="1100" b="0" i="0" baseline="0"/>
            <a:t>a més d'una fila, només s'atorga l'ajut per a una estació de treball, l'altre figurarà al full de resum a càrrec de l'aportació de la unitat.</a:t>
          </a:r>
        </a:p>
        <a:p>
          <a:endParaRPr lang="ca-ES" sz="1100" b="0" i="0" baseline="0"/>
        </a:p>
        <a:p>
          <a:r>
            <a:rPr lang="ca-ES" sz="1100" b="0" i="0" baseline="0"/>
            <a:t>- Si s'ha de sol·licitar auriculars amb micro o webcam amb un ordinador portàtil, s'ha de sol·licitar a l'apartat dels portàtils: </a:t>
          </a:r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1" i="1"/>
        </a:p>
        <a:p>
          <a:endParaRPr lang="ca-ES" sz="1100" b="1" i="1"/>
        </a:p>
        <a:p>
          <a:endParaRPr lang="ca-ES" sz="1100" b="1" i="1"/>
        </a:p>
        <a:p>
          <a:endParaRPr lang="ca-ES" sz="1100" b="1" i="1"/>
        </a:p>
        <a:p>
          <a:endParaRPr lang="ca-ES" sz="1100" b="1" i="1"/>
        </a:p>
        <a:p>
          <a:endParaRPr lang="ca-ES" sz="1100" b="1" i="1"/>
        </a:p>
        <a:p>
          <a:endParaRPr lang="ca-ES" sz="1100" b="1" i="1"/>
        </a:p>
        <a:p>
          <a:endParaRPr lang="ca-ES" sz="1100" b="1" i="1"/>
        </a:p>
        <a:p>
          <a:endParaRPr lang="ca-ES" sz="1100" b="1" i="1"/>
        </a:p>
        <a:p>
          <a:endParaRPr lang="ca-ES" sz="1100" b="1" i="1"/>
        </a:p>
        <a:p>
          <a:r>
            <a:rPr lang="ca-ES" sz="1100" b="0" i="0"/>
            <a:t>-</a:t>
          </a:r>
          <a:r>
            <a:rPr lang="ca-ES" sz="1100" b="0" i="0" baseline="0"/>
            <a:t> Si s'ha de sol·licitar auriculars amb micro o webcam amb un ordinador de sobretaula, amb un equip macOS , o bé sense acompanyar a cap equip, s'ha de sol·licitar a l'apartat dels equips de sobretaula:</a:t>
          </a:r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0" i="0"/>
        </a:p>
        <a:p>
          <a:r>
            <a:rPr lang="ca-ES" sz="1100" b="0" i="0"/>
            <a:t>- Si</a:t>
          </a:r>
          <a:r>
            <a:rPr lang="ca-ES" sz="1100" b="0" i="0" baseline="0"/>
            <a:t> es sol·licita un equip de sobretaula/PC, és necessari omplir el camp que indica el format i escollir entre "SFF" (caixa de sobretaula fina) o "Minitorre". El camp apareixerà amb la vora vermella quan escolliu un equip de sobretaula per indicar-vos que és necessari omplir-ho. En el cas de l'estació de treball o sobretaula ET3. només es fabrica en format Minitorre o torre depenent de la marca o proveïdor que guany la licitació.</a:t>
          </a:r>
        </a:p>
        <a:p>
          <a:endParaRPr lang="ca-ES" sz="1100" b="0" i="0" baseline="0"/>
        </a:p>
        <a:p>
          <a:endParaRPr lang="ca-ES" sz="1100" b="0" i="0" baseline="0"/>
        </a:p>
        <a:p>
          <a:r>
            <a:rPr lang="ca-ES" sz="1400" b="1" i="0" baseline="0">
              <a:solidFill>
                <a:schemeClr val="accent1">
                  <a:lumMod val="50000"/>
                </a:schemeClr>
              </a:solidFill>
              <a:latin typeface="72 Black" panose="020B0A04030603020204" pitchFamily="34" charset="0"/>
              <a:cs typeface="72 Black" panose="020B0A04030603020204" pitchFamily="34" charset="0"/>
            </a:rPr>
            <a:t>EQUIPS macOS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Equip</a:t>
          </a:r>
          <a:r>
            <a:rPr lang="ca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portàtil MacBook Air: Si en el moment de fer la licitació, ha hagut una baixada de preu per part de Apple, i per el preu estipulat a la convocatòria es pot adquirir el disc de 512GB en comptes de 256 GB, es compraran els equips ja amb l'ampliació del Disc.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En tots els casos, a la licitació es demanarà el preu unitari de les ampliacions de RAM i Disc, per tal que les unitats puguin afegir aquestes ampliacions a la comanda, finançades a partir del seu pressupost. Per tant a la convocatòria no cal informar de les ampliacions de RAM o Disc que es volen comprar a part quan es faci la comanda al proveïdor guanyador de la licitació.</a:t>
          </a:r>
          <a:endParaRPr lang="ca-ES" sz="1400">
            <a:effectLst/>
          </a:endParaRPr>
        </a:p>
        <a:p>
          <a:endParaRPr lang="ca-ES" sz="1400" b="1" i="0">
            <a:solidFill>
              <a:schemeClr val="accent1">
                <a:lumMod val="50000"/>
              </a:schemeClr>
            </a:solidFill>
            <a:latin typeface="72 Black" panose="020B0A04030603020204" pitchFamily="34" charset="0"/>
            <a:cs typeface="72 Black" panose="020B0A04030603020204" pitchFamily="34" charset="0"/>
          </a:endParaRPr>
        </a:p>
      </xdr:txBody>
    </xdr:sp>
    <xdr:clientData/>
  </xdr:twoCellAnchor>
  <xdr:twoCellAnchor editAs="oneCell">
    <xdr:from>
      <xdr:col>4</xdr:col>
      <xdr:colOff>152400</xdr:colOff>
      <xdr:row>13</xdr:row>
      <xdr:rowOff>28575</xdr:rowOff>
    </xdr:from>
    <xdr:to>
      <xdr:col>9</xdr:col>
      <xdr:colOff>390525</xdr:colOff>
      <xdr:row>21</xdr:row>
      <xdr:rowOff>121208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ADFADA71-166B-4413-A041-269806085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0" y="2133600"/>
          <a:ext cx="3286125" cy="1388033"/>
        </a:xfrm>
        <a:prstGeom prst="rect">
          <a:avLst/>
        </a:prstGeom>
        <a:effectLst>
          <a:outerShdw blurRad="50800" dist="50800" dir="2160000" sx="99000" sy="99000" algn="ctr" rotWithShape="0">
            <a:srgbClr val="000000">
              <a:alpha val="61000"/>
            </a:srgbClr>
          </a:outerShdw>
          <a:softEdge rad="0"/>
        </a:effectLst>
      </xdr:spPr>
    </xdr:pic>
    <xdr:clientData/>
  </xdr:twoCellAnchor>
  <xdr:twoCellAnchor editAs="oneCell">
    <xdr:from>
      <xdr:col>4</xdr:col>
      <xdr:colOff>171450</xdr:colOff>
      <xdr:row>26</xdr:row>
      <xdr:rowOff>123825</xdr:rowOff>
    </xdr:from>
    <xdr:to>
      <xdr:col>9</xdr:col>
      <xdr:colOff>390525</xdr:colOff>
      <xdr:row>35</xdr:row>
      <xdr:rowOff>153879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21434D18-1F54-4B0E-888A-65052EDBF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9850" y="4333875"/>
          <a:ext cx="3267075" cy="1487379"/>
        </a:xfrm>
        <a:prstGeom prst="rect">
          <a:avLst/>
        </a:prstGeom>
        <a:effectLst>
          <a:outerShdw blurRad="50800" dist="50800" dir="2160000" sx="99000" sy="99000" algn="ctr" rotWithShape="0">
            <a:srgbClr val="000000">
              <a:alpha val="61000"/>
            </a:srgbClr>
          </a:outerShdw>
          <a:softEdge rad="0"/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U1:U3" headerRowDxfId="64" dataDxfId="63" totalsRowDxfId="62">
  <tableColumns count="1">
    <tableColumn id="1" xr3:uid="{00000000-0010-0000-0000-000001000000}" name="Format" dataDxfId="61"/>
  </tableColumns>
  <tableStyleInfo name="Llistes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I1:I6" headerRowDxfId="28" dataDxfId="27" totalsRowDxfId="26">
  <tableColumns count="1">
    <tableColumn id="1" xr3:uid="{00000000-0010-0000-0900-000001000000}" name="Monitor" dataDxfId="25"/>
  </tableColumns>
  <tableStyleInfo name="Llistes-style 10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E1:E3" headerRowDxfId="24" dataDxfId="23" totalsRowDxfId="22">
  <tableColumns count="1">
    <tableColumn id="1" xr3:uid="{00000000-0010-0000-0A00-000001000000}" name="Tipus_portàtil" dataDxfId="21"/>
  </tableColumns>
  <tableStyleInfo name="Llistes-style 11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C1:C6" headerRowDxfId="20" dataDxfId="19" totalsRowDxfId="18">
  <tableColumns count="1">
    <tableColumn id="1" xr3:uid="{00000000-0010-0000-0B00-000001000000}" name="Tipus_equipament" dataDxfId="17"/>
  </tableColumns>
  <tableStyleInfo name="Llistes-style 12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13" displayName="Table_13" ref="G1:G4" headerRowDxfId="16" dataDxfId="15" totalsRowDxfId="14">
  <tableColumns count="1">
    <tableColumn id="1" xr3:uid="{00000000-0010-0000-0C00-000001000000}" name="Tipus_PC" dataDxfId="13"/>
  </tableColumns>
  <tableStyleInfo name="Llistes-style 13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Y1:Y3" headerRowDxfId="12" dataDxfId="11" totalsRowDxfId="10">
  <tableColumns count="1">
    <tableColumn id="1" xr3:uid="{00000000-0010-0000-0D00-000001000000}" name="Garantia_MacOS" dataDxfId="9"/>
  </tableColumns>
  <tableStyleInfo name="Llistes-style 14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985866E-B743-4196-B84F-5A0132AD2E71}" name="Table_717" displayName="Table_717" ref="AC1:AC3" headerRowDxfId="8" dataDxfId="7" totalsRowDxfId="6">
  <tableColumns count="1">
    <tableColumn id="1" xr3:uid="{4123AB7B-5E14-4441-A293-9EE6FF66B293}" name="S/N" dataDxfId="5"/>
  </tableColumns>
  <tableStyleInfo name="Llistes-style 7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666C1A8-E8EF-4957-A6DA-94D2D62DFBBC}" name="Table_1518" displayName="Table_1518" ref="A2:A76">
  <tableColumns count="1">
    <tableColumn id="1" xr3:uid="{D5B82838-8497-4B35-AB02-02DE59F30CFA}" name="Unitat"/>
  </tableColumns>
  <tableStyleInfo name="Finançament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W1:W5" headerRowDxfId="60" dataDxfId="59" totalsRowDxfId="58">
  <tableColumns count="1">
    <tableColumn id="1" xr3:uid="{00000000-0010-0000-0100-000001000000}" name="MacOS" dataDxfId="57"/>
  </tableColumns>
  <tableStyleInfo name="Llistes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O1:O3" headerRowDxfId="56" dataDxfId="55" totalsRowDxfId="54">
  <tableColumns count="1">
    <tableColumn id="1" xr3:uid="{00000000-0010-0000-0200-000001000000}" name="Replicador_ teclat_ratoli" dataDxfId="53"/>
  </tableColumns>
  <tableStyleInfo name="Llistes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Q1:Q3" headerRowDxfId="52" dataDxfId="51" totalsRowDxfId="50">
  <tableColumns count="1">
    <tableColumn id="1" xr3:uid="{00000000-0010-0000-0300-000001000000}" name="Auricular_micro" dataDxfId="49"/>
  </tableColumns>
  <tableStyleInfo name="Llistes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M1:M3" headerRowDxfId="48" dataDxfId="47" totalsRowDxfId="46">
  <tableColumns count="1">
    <tableColumn id="1" xr3:uid="{00000000-0010-0000-0400-000001000000}" name="Sistema_operatiu" dataDxfId="45"/>
  </tableColumns>
  <tableStyleInfo name="Llistes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K1:K3" headerRowDxfId="44" dataDxfId="43" totalsRowDxfId="42">
  <tableColumns count="1">
    <tableColumn id="1" xr3:uid="{00000000-0010-0000-0500-000001000000}" name="Barra_so" dataDxfId="41"/>
  </tableColumns>
  <tableStyleInfo name="Llistes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S1:S3" headerRowDxfId="40" dataDxfId="39" totalsRowDxfId="38">
  <tableColumns count="1">
    <tableColumn id="1" xr3:uid="{00000000-0010-0000-0600-000001000000}" name="Webcam" dataDxfId="37"/>
  </tableColumns>
  <tableStyleInfo name="Llistes-style 7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AA1:AA3" headerRowDxfId="36" dataDxfId="35" totalsRowDxfId="34">
  <tableColumns count="1">
    <tableColumn id="1" xr3:uid="{00000000-0010-0000-0700-000001000000}" name="Necessites_tauleta" dataDxfId="33"/>
  </tableColumns>
  <tableStyleInfo name="Llistes-style 8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A1:A2" headerRowDxfId="32" dataDxfId="31" totalsRowDxfId="30">
  <tableColumns count="1">
    <tableColumn id="1" xr3:uid="{00000000-0010-0000-0800-000001000000}" name="Tipus_usuari" dataDxfId="29"/>
  </tableColumns>
  <tableStyleInfo name="Llistes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francesc.mancho@upc.edu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429D3-0226-4EE1-8C77-5DE0DE81938B}">
  <dimension ref="B1:L3"/>
  <sheetViews>
    <sheetView showGridLines="0" tabSelected="1" topLeftCell="A13" workbookViewId="0">
      <selection activeCell="R13" sqref="R13"/>
    </sheetView>
  </sheetViews>
  <sheetFormatPr defaultRowHeight="12.75"/>
  <sheetData>
    <row r="1" spans="2:12" ht="18">
      <c r="B1" s="366" t="s">
        <v>310</v>
      </c>
      <c r="C1" s="366"/>
      <c r="D1" s="366"/>
      <c r="E1" s="366"/>
      <c r="F1" s="366"/>
      <c r="G1" s="366"/>
      <c r="H1" s="366"/>
      <c r="I1" s="366"/>
      <c r="J1" s="366"/>
      <c r="K1" s="364"/>
      <c r="L1" s="364"/>
    </row>
    <row r="2" spans="2:12" ht="18">
      <c r="B2" s="366"/>
      <c r="C2" s="366"/>
      <c r="D2" s="366"/>
      <c r="E2" s="366"/>
      <c r="F2" s="366"/>
      <c r="G2" s="366"/>
      <c r="H2" s="366"/>
      <c r="I2" s="366"/>
      <c r="J2" s="366"/>
      <c r="K2" s="365"/>
      <c r="L2" s="365"/>
    </row>
    <row r="3" spans="2:12" ht="18"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</row>
  </sheetData>
  <sheetProtection sheet="1" objects="1" scenarios="1"/>
  <mergeCells count="1">
    <mergeCell ref="B1:J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506"/>
  <sheetViews>
    <sheetView zoomScale="120" zoomScaleNormal="120" workbookViewId="0">
      <pane xSplit="1" ySplit="6" topLeftCell="B7" activePane="bottomRight" state="frozen"/>
      <selection pane="topRight" activeCell="C1" sqref="C1"/>
      <selection pane="bottomLeft" activeCell="A17" sqref="A17"/>
      <selection pane="bottomRight" activeCell="B2" sqref="B2:D2"/>
    </sheetView>
  </sheetViews>
  <sheetFormatPr defaultColWidth="12.5703125" defaultRowHeight="15" customHeight="1"/>
  <cols>
    <col min="1" max="4" width="21.5703125" customWidth="1"/>
    <col min="5" max="6" width="43.5703125" customWidth="1"/>
    <col min="7" max="7" width="26.42578125" customWidth="1"/>
    <col min="8" max="8" width="21.5703125" customWidth="1"/>
    <col min="9" max="10" width="21.5703125" style="262" customWidth="1"/>
    <col min="11" max="11" width="38.42578125" customWidth="1"/>
    <col min="12" max="12" width="31" customWidth="1"/>
    <col min="13" max="13" width="15.7109375" customWidth="1"/>
    <col min="14" max="14" width="17.42578125" style="262" customWidth="1"/>
    <col min="15" max="15" width="18.7109375" style="262" customWidth="1"/>
    <col min="16" max="16" width="35.42578125" customWidth="1"/>
    <col min="17" max="17" width="15.140625" style="262" customWidth="1"/>
    <col min="18" max="18" width="21.5703125" customWidth="1"/>
    <col min="19" max="19" width="9.85546875" style="262" customWidth="1"/>
    <col min="20" max="22" width="21.5703125" customWidth="1"/>
    <col min="23" max="23" width="22.85546875" customWidth="1"/>
    <col min="24" max="24" width="19.5703125" customWidth="1"/>
    <col min="25" max="25" width="20.7109375" customWidth="1"/>
    <col min="26" max="34" width="8.42578125" customWidth="1"/>
    <col min="35" max="35" width="12.7109375" customWidth="1"/>
  </cols>
  <sheetData>
    <row r="1" spans="1:26" ht="15.75" customHeight="1">
      <c r="A1" s="183"/>
      <c r="B1" s="198"/>
      <c r="C1" s="198"/>
      <c r="D1" s="198"/>
      <c r="E1" s="359"/>
      <c r="F1" s="1"/>
      <c r="G1" s="1"/>
      <c r="H1" s="1"/>
      <c r="I1" s="257"/>
      <c r="J1" s="257"/>
      <c r="K1" s="1"/>
      <c r="L1" s="1"/>
      <c r="M1" s="1"/>
      <c r="N1" s="257"/>
      <c r="O1" s="257"/>
      <c r="P1" s="1"/>
      <c r="Q1" s="257"/>
      <c r="R1" s="1"/>
      <c r="S1" s="257"/>
      <c r="T1" s="1"/>
      <c r="U1" s="1"/>
      <c r="V1" s="3"/>
      <c r="W1" s="1"/>
      <c r="X1" s="1"/>
      <c r="Y1" s="1"/>
      <c r="Z1" s="254"/>
    </row>
    <row r="2" spans="1:26" ht="27" customHeight="1">
      <c r="A2" s="363" t="s">
        <v>173</v>
      </c>
      <c r="B2" s="367"/>
      <c r="C2" s="368"/>
      <c r="D2" s="368"/>
      <c r="E2" s="360" t="str">
        <f>IF(B2="", "",VLOOKUP(B2,Finançament!A3:E76,2,FALSE))</f>
        <v/>
      </c>
      <c r="F2" s="8" t="str">
        <f>IF(B2="", "",VLOOKUP(B2,Finançament!A3:E76,3,FALSE))</f>
        <v/>
      </c>
      <c r="J2" s="14"/>
      <c r="K2" s="9"/>
      <c r="L2" s="9"/>
      <c r="M2" s="9"/>
      <c r="N2" s="14"/>
      <c r="O2" s="14"/>
      <c r="P2" s="9"/>
      <c r="Q2" s="14"/>
      <c r="R2" s="9"/>
      <c r="S2" s="14"/>
      <c r="T2" s="9"/>
      <c r="U2" s="9"/>
      <c r="V2" s="10"/>
      <c r="W2" s="9"/>
      <c r="X2" s="9"/>
      <c r="Y2" s="9"/>
      <c r="Z2" s="256"/>
    </row>
    <row r="3" spans="1:26" ht="9.75" customHeight="1">
      <c r="A3" s="361"/>
      <c r="B3" s="361"/>
      <c r="C3" s="362"/>
      <c r="D3" s="234"/>
      <c r="E3" s="17"/>
      <c r="F3" s="17"/>
      <c r="G3" s="17"/>
      <c r="H3" s="17"/>
      <c r="I3" s="258"/>
      <c r="J3" s="258"/>
      <c r="K3" s="17"/>
      <c r="L3" s="17"/>
      <c r="M3" s="17"/>
      <c r="N3" s="258"/>
      <c r="O3" s="258"/>
      <c r="P3" s="17"/>
      <c r="Q3" s="258"/>
      <c r="R3" s="17"/>
      <c r="S3" s="258"/>
      <c r="T3" s="9"/>
      <c r="U3" s="9"/>
      <c r="V3" s="10"/>
      <c r="W3" s="17"/>
      <c r="X3" s="17"/>
      <c r="Y3" s="17"/>
      <c r="Z3" s="256"/>
    </row>
    <row r="4" spans="1:26" s="183" customFormat="1" ht="22.15" customHeight="1">
      <c r="A4" s="255" t="s">
        <v>17</v>
      </c>
      <c r="B4" s="198"/>
      <c r="C4" s="198"/>
      <c r="D4" s="198"/>
      <c r="E4" s="233">
        <f>COUNTIF(E7:E496,"*")</f>
        <v>0</v>
      </c>
      <c r="F4" s="233">
        <f>COUNTIF(F7:F496,"P*")</f>
        <v>0</v>
      </c>
      <c r="G4" s="198"/>
      <c r="H4" s="233">
        <f>COUNTIF(H7:H496,"S*")</f>
        <v>0</v>
      </c>
      <c r="I4" s="233">
        <f>COUNTIF(I7:I496,"S*")</f>
        <v>0</v>
      </c>
      <c r="J4" s="233">
        <f>COUNTIF(J7:J496,"S*")</f>
        <v>0</v>
      </c>
      <c r="K4" s="233">
        <f>COUNTIF(K7:K496,"*")</f>
        <v>0</v>
      </c>
      <c r="L4" s="234"/>
      <c r="M4" s="233">
        <f>COUNTIF(M7:M496,"*")</f>
        <v>0</v>
      </c>
      <c r="N4" s="233">
        <f>COUNTIF(N7:N496,"S*")</f>
        <v>0</v>
      </c>
      <c r="O4" s="233">
        <f>COUNTIF(O7:O496,"S*")</f>
        <v>0</v>
      </c>
      <c r="P4" s="233">
        <f>COUNTIF(P7:P496,"*")</f>
        <v>0</v>
      </c>
      <c r="Q4" s="233">
        <f>COUNTIF(Q7:Q496,"S*")</f>
        <v>0</v>
      </c>
      <c r="R4" s="233">
        <f>COUNTIF(R7:R496,"M*")</f>
        <v>0</v>
      </c>
      <c r="S4" s="233">
        <f>COUNTIF(S7:S496,"S*")</f>
        <v>0</v>
      </c>
      <c r="T4" s="234"/>
      <c r="U4" s="234"/>
      <c r="V4" s="234"/>
      <c r="W4" s="369"/>
      <c r="X4" s="370"/>
      <c r="Y4" s="370"/>
      <c r="Z4" s="310"/>
    </row>
    <row r="5" spans="1:26" ht="15.6" customHeight="1">
      <c r="A5" s="2"/>
      <c r="B5" s="171"/>
      <c r="C5" s="172"/>
      <c r="D5" s="172"/>
      <c r="E5" s="25"/>
      <c r="F5" s="25"/>
      <c r="G5" s="25"/>
      <c r="H5" s="25"/>
      <c r="I5" s="259"/>
      <c r="J5" s="260"/>
      <c r="K5" s="2"/>
      <c r="L5" s="2"/>
      <c r="M5" s="2"/>
      <c r="N5" s="260"/>
      <c r="O5" s="259"/>
      <c r="P5" s="2"/>
      <c r="Q5" s="260"/>
      <c r="R5" s="25"/>
      <c r="S5" s="259"/>
      <c r="T5" s="2"/>
      <c r="U5" s="2"/>
      <c r="V5" s="171"/>
      <c r="W5" s="210"/>
      <c r="X5" s="1"/>
      <c r="Y5" s="1"/>
      <c r="Z5" s="309"/>
    </row>
    <row r="6" spans="1:26" s="144" customFormat="1" ht="53.25" customHeight="1">
      <c r="A6" s="173" t="s">
        <v>307</v>
      </c>
      <c r="B6" s="175" t="s">
        <v>22</v>
      </c>
      <c r="C6" s="176" t="s">
        <v>23</v>
      </c>
      <c r="D6" s="174" t="s">
        <v>24</v>
      </c>
      <c r="E6" s="284" t="s">
        <v>25</v>
      </c>
      <c r="F6" s="207" t="s">
        <v>2</v>
      </c>
      <c r="G6" s="208" t="s">
        <v>3</v>
      </c>
      <c r="H6" s="208" t="s">
        <v>4</v>
      </c>
      <c r="I6" s="328" t="s">
        <v>284</v>
      </c>
      <c r="J6" s="329" t="s">
        <v>283</v>
      </c>
      <c r="K6" s="278" t="s">
        <v>309</v>
      </c>
      <c r="L6" s="279" t="s">
        <v>3</v>
      </c>
      <c r="M6" s="279" t="s">
        <v>7</v>
      </c>
      <c r="N6" s="326" t="s">
        <v>281</v>
      </c>
      <c r="O6" s="327" t="s">
        <v>282</v>
      </c>
      <c r="P6" s="280" t="s">
        <v>9</v>
      </c>
      <c r="Q6" s="281" t="s">
        <v>10</v>
      </c>
      <c r="R6" s="282" t="s">
        <v>8</v>
      </c>
      <c r="S6" s="283" t="s">
        <v>269</v>
      </c>
      <c r="T6" s="277" t="s">
        <v>11</v>
      </c>
      <c r="U6" s="176" t="s">
        <v>12</v>
      </c>
      <c r="V6" s="177" t="s">
        <v>13</v>
      </c>
      <c r="W6" s="212" t="s">
        <v>27</v>
      </c>
      <c r="X6" s="213" t="s">
        <v>28</v>
      </c>
      <c r="Y6" s="213" t="s">
        <v>29</v>
      </c>
      <c r="Z6" s="309"/>
    </row>
    <row r="7" spans="1:26" ht="12.75" customHeight="1">
      <c r="A7" s="217"/>
      <c r="B7" s="167"/>
      <c r="C7" s="167"/>
      <c r="D7" s="167"/>
      <c r="E7" s="1"/>
      <c r="F7" s="166"/>
      <c r="G7" s="30"/>
      <c r="H7" s="30"/>
      <c r="I7" s="263"/>
      <c r="J7" s="263"/>
      <c r="K7" s="30"/>
      <c r="L7" s="30"/>
      <c r="M7" s="30"/>
      <c r="N7" s="263"/>
      <c r="O7" s="263"/>
      <c r="Q7" s="263"/>
      <c r="R7" s="31"/>
      <c r="S7" s="263"/>
      <c r="T7" s="167"/>
      <c r="U7" s="167"/>
      <c r="V7" s="276"/>
      <c r="W7" s="31"/>
      <c r="X7" s="31"/>
      <c r="Y7" s="31"/>
      <c r="Z7" s="265"/>
    </row>
    <row r="8" spans="1:26" ht="12.75" customHeight="1">
      <c r="A8" s="217"/>
      <c r="B8" s="1"/>
      <c r="C8" s="1"/>
      <c r="D8" s="1"/>
      <c r="E8" s="1"/>
      <c r="F8" s="166"/>
      <c r="G8" s="30"/>
      <c r="H8" s="30"/>
      <c r="I8" s="263"/>
      <c r="J8" s="263"/>
      <c r="K8" s="30"/>
      <c r="L8" s="30"/>
      <c r="M8" s="30"/>
      <c r="N8" s="263"/>
      <c r="O8" s="263"/>
      <c r="Q8" s="263"/>
      <c r="R8" s="31"/>
      <c r="S8" s="263"/>
      <c r="T8" s="1"/>
      <c r="U8" s="1"/>
      <c r="V8" s="3"/>
      <c r="W8" s="31"/>
      <c r="X8" s="31"/>
      <c r="Y8" s="31"/>
      <c r="Z8" s="35"/>
    </row>
    <row r="9" spans="1:26" ht="12.75" customHeight="1">
      <c r="A9" s="217"/>
      <c r="B9" s="1"/>
      <c r="C9" s="1"/>
      <c r="D9" s="1"/>
      <c r="E9" s="1"/>
      <c r="F9" s="166"/>
      <c r="G9" s="30"/>
      <c r="H9" s="30"/>
      <c r="I9" s="263"/>
      <c r="J9" s="263"/>
      <c r="K9" s="30"/>
      <c r="L9" s="30"/>
      <c r="M9" s="30"/>
      <c r="N9" s="263"/>
      <c r="O9" s="263"/>
      <c r="Q9" s="263"/>
      <c r="R9" s="31"/>
      <c r="S9" s="263"/>
      <c r="T9" s="1"/>
      <c r="U9" s="1"/>
      <c r="V9" s="3"/>
      <c r="W9" s="31"/>
      <c r="X9" s="31"/>
      <c r="Y9" s="31"/>
      <c r="Z9" s="35"/>
    </row>
    <row r="10" spans="1:26" ht="12.75" customHeight="1">
      <c r="A10" s="217"/>
      <c r="B10" s="1"/>
      <c r="C10" s="1"/>
      <c r="D10" s="1"/>
      <c r="E10" s="1"/>
      <c r="F10" s="166"/>
      <c r="G10" s="30"/>
      <c r="H10" s="30"/>
      <c r="I10" s="263"/>
      <c r="J10" s="263"/>
      <c r="K10" s="30"/>
      <c r="L10" s="30"/>
      <c r="M10" s="30"/>
      <c r="N10" s="263"/>
      <c r="O10" s="263"/>
      <c r="Q10" s="263"/>
      <c r="R10" s="31"/>
      <c r="S10" s="263"/>
      <c r="T10" s="1"/>
      <c r="U10" s="1"/>
      <c r="V10" s="3"/>
      <c r="W10" s="31"/>
      <c r="X10" s="31"/>
      <c r="Y10" s="31"/>
      <c r="Z10" s="35"/>
    </row>
    <row r="11" spans="1:26" ht="12.75" customHeight="1">
      <c r="A11" s="217"/>
      <c r="B11" s="1"/>
      <c r="C11" s="1"/>
      <c r="D11" s="1"/>
      <c r="E11" s="1"/>
      <c r="F11" s="166"/>
      <c r="G11" s="30"/>
      <c r="H11" s="30"/>
      <c r="I11" s="263"/>
      <c r="J11" s="263"/>
      <c r="K11" s="30"/>
      <c r="L11" s="30"/>
      <c r="M11" s="30"/>
      <c r="N11" s="263"/>
      <c r="O11" s="263"/>
      <c r="Q11" s="263"/>
      <c r="R11" s="31"/>
      <c r="S11" s="263"/>
      <c r="T11" s="1"/>
      <c r="U11" s="1"/>
      <c r="V11" s="3"/>
      <c r="W11" s="31"/>
      <c r="X11" s="31"/>
      <c r="Y11" s="31"/>
      <c r="Z11" s="35"/>
    </row>
    <row r="12" spans="1:26" ht="12.75" customHeight="1">
      <c r="A12" s="217"/>
      <c r="B12" s="1"/>
      <c r="C12" s="1"/>
      <c r="D12" s="1"/>
      <c r="E12" s="1"/>
      <c r="F12" s="166"/>
      <c r="G12" s="30"/>
      <c r="H12" s="30"/>
      <c r="I12" s="263"/>
      <c r="J12" s="263"/>
      <c r="K12" s="30"/>
      <c r="L12" s="30"/>
      <c r="M12" s="30"/>
      <c r="N12" s="263"/>
      <c r="O12" s="263"/>
      <c r="Q12" s="263"/>
      <c r="R12" s="31"/>
      <c r="S12" s="263"/>
      <c r="T12" s="1"/>
      <c r="U12" s="1"/>
      <c r="V12" s="3"/>
      <c r="W12" s="31"/>
      <c r="X12" s="31"/>
      <c r="Y12" s="31"/>
      <c r="Z12" s="35"/>
    </row>
    <row r="13" spans="1:26" ht="12.75" customHeight="1">
      <c r="A13" s="217"/>
      <c r="B13" s="1"/>
      <c r="C13" s="1"/>
      <c r="D13" s="1"/>
      <c r="E13" s="1"/>
      <c r="F13" s="166"/>
      <c r="G13" s="30"/>
      <c r="H13" s="30"/>
      <c r="I13" s="263"/>
      <c r="J13" s="263"/>
      <c r="K13" s="30"/>
      <c r="L13" s="30"/>
      <c r="M13" s="30"/>
      <c r="N13" s="263"/>
      <c r="O13" s="263"/>
      <c r="Q13" s="263"/>
      <c r="R13" s="31"/>
      <c r="S13" s="263"/>
      <c r="T13" s="1"/>
      <c r="U13" s="1"/>
      <c r="V13" s="3"/>
      <c r="W13" s="31"/>
      <c r="X13" s="31"/>
      <c r="Y13" s="31"/>
      <c r="Z13" s="35"/>
    </row>
    <row r="14" spans="1:26" ht="12.75" customHeight="1">
      <c r="A14" s="217"/>
      <c r="B14" s="1"/>
      <c r="C14" s="1"/>
      <c r="D14" s="1"/>
      <c r="E14" s="1"/>
      <c r="F14" s="166"/>
      <c r="G14" s="30"/>
      <c r="H14" s="30"/>
      <c r="I14" s="263"/>
      <c r="J14" s="263"/>
      <c r="K14" s="30"/>
      <c r="L14" s="30"/>
      <c r="M14" s="30"/>
      <c r="N14" s="263"/>
      <c r="O14" s="263"/>
      <c r="Q14" s="263"/>
      <c r="R14" s="31"/>
      <c r="S14" s="263"/>
      <c r="T14" s="1"/>
      <c r="U14" s="1"/>
      <c r="V14" s="3"/>
      <c r="W14" s="31"/>
      <c r="X14" s="31"/>
      <c r="Y14" s="31"/>
      <c r="Z14" s="35"/>
    </row>
    <row r="15" spans="1:26" ht="12.75" customHeight="1">
      <c r="A15" s="217"/>
      <c r="B15" s="1"/>
      <c r="C15" s="1"/>
      <c r="D15" s="1"/>
      <c r="E15" s="1"/>
      <c r="F15" s="166"/>
      <c r="G15" s="30"/>
      <c r="H15" s="30"/>
      <c r="I15" s="263"/>
      <c r="J15" s="263"/>
      <c r="K15" s="30"/>
      <c r="L15" s="30"/>
      <c r="M15" s="30"/>
      <c r="N15" s="263"/>
      <c r="O15" s="263"/>
      <c r="Q15" s="263"/>
      <c r="R15" s="31"/>
      <c r="S15" s="263"/>
      <c r="T15" s="1"/>
      <c r="U15" s="1"/>
      <c r="V15" s="3"/>
      <c r="W15" s="31"/>
      <c r="X15" s="31"/>
      <c r="Y15" s="31"/>
      <c r="Z15" s="35"/>
    </row>
    <row r="16" spans="1:26" ht="12.75" customHeight="1">
      <c r="A16" s="217"/>
      <c r="B16" s="1"/>
      <c r="C16" s="1"/>
      <c r="D16" s="1"/>
      <c r="E16" s="1"/>
      <c r="F16" s="166"/>
      <c r="G16" s="30"/>
      <c r="H16" s="30"/>
      <c r="I16" s="263"/>
      <c r="J16" s="263"/>
      <c r="K16" s="30"/>
      <c r="L16" s="30"/>
      <c r="M16" s="30"/>
      <c r="N16" s="263"/>
      <c r="O16" s="263"/>
      <c r="Q16" s="263"/>
      <c r="R16" s="31"/>
      <c r="S16" s="263"/>
      <c r="T16" s="1"/>
      <c r="U16" s="1"/>
      <c r="V16" s="3"/>
      <c r="W16" s="31"/>
      <c r="X16" s="31"/>
      <c r="Y16" s="31"/>
      <c r="Z16" s="35"/>
    </row>
    <row r="17" spans="1:26" s="164" customFormat="1" ht="12.75" customHeight="1">
      <c r="A17" s="217"/>
      <c r="B17" s="1"/>
      <c r="C17" s="1"/>
      <c r="D17" s="1"/>
      <c r="E17" s="1"/>
      <c r="F17" s="166"/>
      <c r="G17" s="30"/>
      <c r="H17" s="30"/>
      <c r="I17" s="263"/>
      <c r="J17" s="263"/>
      <c r="K17" s="30"/>
      <c r="L17" s="30"/>
      <c r="M17" s="30"/>
      <c r="N17" s="263"/>
      <c r="O17" s="263"/>
      <c r="P17"/>
      <c r="Q17" s="263"/>
      <c r="R17" s="31"/>
      <c r="S17" s="263"/>
      <c r="T17" s="1"/>
      <c r="U17" s="1"/>
      <c r="V17" s="3"/>
      <c r="W17" s="31"/>
      <c r="X17" s="31"/>
      <c r="Y17" s="31"/>
      <c r="Z17" s="35"/>
    </row>
    <row r="18" spans="1:26" ht="12.75" customHeight="1">
      <c r="A18" s="217"/>
      <c r="B18" s="1"/>
      <c r="C18" s="1"/>
      <c r="D18" s="1"/>
      <c r="E18" s="1"/>
      <c r="F18" s="166"/>
      <c r="G18" s="30"/>
      <c r="H18" s="30"/>
      <c r="I18" s="263"/>
      <c r="J18" s="263"/>
      <c r="K18" s="30"/>
      <c r="L18" s="30"/>
      <c r="M18" s="30"/>
      <c r="N18" s="263"/>
      <c r="O18" s="263"/>
      <c r="Q18" s="263"/>
      <c r="R18" s="31"/>
      <c r="S18" s="263"/>
      <c r="T18" s="1"/>
      <c r="U18" s="1"/>
      <c r="V18" s="3"/>
      <c r="W18" s="31"/>
      <c r="X18" s="31"/>
      <c r="Y18" s="31"/>
      <c r="Z18" s="35"/>
    </row>
    <row r="19" spans="1:26" ht="12.75" customHeight="1">
      <c r="A19" s="217"/>
      <c r="B19" s="1"/>
      <c r="C19" s="1"/>
      <c r="D19" s="1"/>
      <c r="E19" s="1"/>
      <c r="F19" s="166"/>
      <c r="G19" s="30"/>
      <c r="H19" s="30"/>
      <c r="I19" s="263"/>
      <c r="J19" s="263"/>
      <c r="K19" s="30"/>
      <c r="L19" s="30"/>
      <c r="M19" s="30"/>
      <c r="N19" s="263"/>
      <c r="O19" s="263"/>
      <c r="Q19" s="263"/>
      <c r="R19" s="31"/>
      <c r="S19" s="263"/>
      <c r="T19" s="1"/>
      <c r="U19" s="1"/>
      <c r="V19" s="3"/>
      <c r="W19" s="31"/>
      <c r="X19" s="31"/>
      <c r="Y19" s="31"/>
      <c r="Z19" s="35"/>
    </row>
    <row r="20" spans="1:26" ht="12.75" customHeight="1">
      <c r="A20" s="217"/>
      <c r="B20" s="1"/>
      <c r="C20" s="1"/>
      <c r="D20" s="1"/>
      <c r="E20" s="1"/>
      <c r="F20" s="166"/>
      <c r="G20" s="30"/>
      <c r="H20" s="30"/>
      <c r="I20" s="263"/>
      <c r="J20" s="263"/>
      <c r="K20" s="30"/>
      <c r="L20" s="30"/>
      <c r="M20" s="30"/>
      <c r="N20" s="263"/>
      <c r="O20" s="263"/>
      <c r="Q20" s="263"/>
      <c r="R20" s="31"/>
      <c r="S20" s="263"/>
      <c r="T20" s="1"/>
      <c r="U20" s="1"/>
      <c r="V20" s="3"/>
      <c r="W20" s="31"/>
      <c r="X20" s="31"/>
      <c r="Y20" s="31"/>
      <c r="Z20" s="35"/>
    </row>
    <row r="21" spans="1:26" ht="12.75" customHeight="1">
      <c r="A21" s="217"/>
      <c r="B21" s="1"/>
      <c r="C21" s="1"/>
      <c r="D21" s="1"/>
      <c r="E21" s="1"/>
      <c r="F21" s="166"/>
      <c r="G21" s="30"/>
      <c r="H21" s="30"/>
      <c r="I21" s="263"/>
      <c r="J21" s="263"/>
      <c r="K21" s="30"/>
      <c r="L21" s="30"/>
      <c r="M21" s="30"/>
      <c r="N21" s="263"/>
      <c r="O21" s="263"/>
      <c r="Q21" s="263"/>
      <c r="R21" s="31"/>
      <c r="S21" s="263"/>
      <c r="T21" s="1"/>
      <c r="U21" s="1"/>
      <c r="V21" s="3"/>
      <c r="W21" s="31"/>
      <c r="X21" s="31"/>
      <c r="Y21" s="31"/>
      <c r="Z21" s="35"/>
    </row>
    <row r="22" spans="1:26" ht="12.75" customHeight="1">
      <c r="A22" s="217"/>
      <c r="B22" s="1"/>
      <c r="C22" s="1"/>
      <c r="D22" s="1"/>
      <c r="E22" s="1"/>
      <c r="F22" s="166"/>
      <c r="G22" s="30"/>
      <c r="H22" s="30"/>
      <c r="I22" s="263"/>
      <c r="J22" s="263"/>
      <c r="K22" s="30"/>
      <c r="L22" s="30"/>
      <c r="M22" s="30"/>
      <c r="N22" s="263"/>
      <c r="O22" s="263"/>
      <c r="Q22" s="263"/>
      <c r="R22" s="31"/>
      <c r="S22" s="263"/>
      <c r="T22" s="1"/>
      <c r="U22" s="1"/>
      <c r="V22" s="3"/>
      <c r="W22" s="31"/>
      <c r="X22" s="31"/>
      <c r="Y22" s="31"/>
      <c r="Z22" s="35"/>
    </row>
    <row r="23" spans="1:26" ht="12.75" customHeight="1">
      <c r="A23" s="217"/>
      <c r="B23" s="1"/>
      <c r="C23" s="1"/>
      <c r="D23" s="1"/>
      <c r="E23" s="1"/>
      <c r="F23" s="166"/>
      <c r="G23" s="30"/>
      <c r="H23" s="30"/>
      <c r="I23" s="263"/>
      <c r="J23" s="263"/>
      <c r="K23" s="30"/>
      <c r="L23" s="30"/>
      <c r="M23" s="30"/>
      <c r="N23" s="263"/>
      <c r="O23" s="263"/>
      <c r="Q23" s="263"/>
      <c r="R23" s="31"/>
      <c r="S23" s="263"/>
      <c r="T23" s="1"/>
      <c r="U23" s="1"/>
      <c r="V23" s="3"/>
      <c r="W23" s="31"/>
      <c r="X23" s="31"/>
      <c r="Y23" s="31"/>
      <c r="Z23" s="35"/>
    </row>
    <row r="24" spans="1:26" ht="12.75" customHeight="1">
      <c r="A24" s="217"/>
      <c r="B24" s="1"/>
      <c r="C24" s="1"/>
      <c r="D24" s="1"/>
      <c r="E24" s="1"/>
      <c r="F24" s="166"/>
      <c r="G24" s="30"/>
      <c r="H24" s="30"/>
      <c r="I24" s="263"/>
      <c r="J24" s="263"/>
      <c r="K24" s="30"/>
      <c r="L24" s="30"/>
      <c r="M24" s="30"/>
      <c r="N24" s="263"/>
      <c r="O24" s="263"/>
      <c r="Q24" s="263"/>
      <c r="R24" s="31"/>
      <c r="S24" s="263"/>
      <c r="T24" s="1"/>
      <c r="U24" s="1"/>
      <c r="V24" s="3"/>
      <c r="W24" s="31"/>
      <c r="X24" s="31"/>
      <c r="Y24" s="31"/>
      <c r="Z24" s="35"/>
    </row>
    <row r="25" spans="1:26" ht="12.75" customHeight="1">
      <c r="A25" s="217"/>
      <c r="B25" s="1"/>
      <c r="C25" s="1"/>
      <c r="D25" s="1"/>
      <c r="E25" s="1"/>
      <c r="F25" s="166"/>
      <c r="G25" s="30"/>
      <c r="H25" s="30"/>
      <c r="I25" s="263"/>
      <c r="J25" s="263"/>
      <c r="K25" s="30"/>
      <c r="L25" s="30"/>
      <c r="M25" s="30"/>
      <c r="N25" s="263"/>
      <c r="O25" s="263"/>
      <c r="Q25" s="263"/>
      <c r="R25" s="31"/>
      <c r="S25" s="263"/>
      <c r="T25" s="1"/>
      <c r="U25" s="1"/>
      <c r="V25" s="3"/>
      <c r="W25" s="31"/>
      <c r="X25" s="31"/>
      <c r="Y25" s="31"/>
      <c r="Z25" s="35"/>
    </row>
    <row r="26" spans="1:26" ht="12.75" customHeight="1">
      <c r="A26" s="217"/>
      <c r="B26" s="1"/>
      <c r="C26" s="1"/>
      <c r="D26" s="1"/>
      <c r="E26" s="1"/>
      <c r="F26" s="166"/>
      <c r="G26" s="30"/>
      <c r="H26" s="30"/>
      <c r="I26" s="263"/>
      <c r="J26" s="263"/>
      <c r="K26" s="30"/>
      <c r="L26" s="30"/>
      <c r="M26" s="30"/>
      <c r="N26" s="263"/>
      <c r="O26" s="263"/>
      <c r="Q26" s="263"/>
      <c r="R26" s="31"/>
      <c r="S26" s="263"/>
      <c r="T26" s="1"/>
      <c r="U26" s="1"/>
      <c r="V26" s="3"/>
      <c r="W26" s="31"/>
      <c r="X26" s="31"/>
      <c r="Y26" s="31"/>
      <c r="Z26" s="35"/>
    </row>
    <row r="27" spans="1:26" ht="12.75" customHeight="1">
      <c r="A27" s="217"/>
      <c r="B27" s="1"/>
      <c r="C27" s="1"/>
      <c r="D27" s="1"/>
      <c r="E27" s="1"/>
      <c r="F27" s="166"/>
      <c r="G27" s="30"/>
      <c r="H27" s="30"/>
      <c r="I27" s="263"/>
      <c r="J27" s="263"/>
      <c r="K27" s="30"/>
      <c r="L27" s="30"/>
      <c r="M27" s="30"/>
      <c r="N27" s="263"/>
      <c r="O27" s="263"/>
      <c r="Q27" s="263"/>
      <c r="R27" s="31"/>
      <c r="S27" s="263"/>
      <c r="T27" s="1"/>
      <c r="U27" s="1"/>
      <c r="V27" s="3"/>
      <c r="W27" s="31"/>
      <c r="X27" s="31"/>
      <c r="Y27" s="31"/>
      <c r="Z27" s="35"/>
    </row>
    <row r="28" spans="1:26" ht="12.75" customHeight="1">
      <c r="A28" s="217"/>
      <c r="B28" s="1"/>
      <c r="C28" s="1"/>
      <c r="D28" s="1"/>
      <c r="E28" s="1"/>
      <c r="F28" s="166"/>
      <c r="G28" s="30"/>
      <c r="H28" s="30"/>
      <c r="I28" s="263"/>
      <c r="J28" s="263"/>
      <c r="K28" s="30"/>
      <c r="L28" s="30"/>
      <c r="M28" s="30"/>
      <c r="N28" s="263"/>
      <c r="O28" s="263"/>
      <c r="Q28" s="263"/>
      <c r="R28" s="31"/>
      <c r="S28" s="263"/>
      <c r="T28" s="1"/>
      <c r="U28" s="1"/>
      <c r="V28" s="3"/>
      <c r="W28" s="31"/>
      <c r="X28" s="31"/>
      <c r="Y28" s="31"/>
      <c r="Z28" s="35"/>
    </row>
    <row r="29" spans="1:26" ht="12.75" customHeight="1">
      <c r="A29" s="217"/>
      <c r="B29" s="1"/>
      <c r="C29" s="1"/>
      <c r="D29" s="1"/>
      <c r="E29" s="1"/>
      <c r="F29" s="166"/>
      <c r="G29" s="30"/>
      <c r="H29" s="30"/>
      <c r="I29" s="263"/>
      <c r="J29" s="263"/>
      <c r="K29" s="30"/>
      <c r="L29" s="30"/>
      <c r="M29" s="30"/>
      <c r="N29" s="263"/>
      <c r="O29" s="263"/>
      <c r="Q29" s="263"/>
      <c r="R29" s="31"/>
      <c r="S29" s="263"/>
      <c r="T29" s="1"/>
      <c r="U29" s="1"/>
      <c r="V29" s="3"/>
      <c r="W29" s="31"/>
      <c r="X29" s="31"/>
      <c r="Y29" s="31"/>
      <c r="Z29" s="35"/>
    </row>
    <row r="30" spans="1:26" ht="12.75" customHeight="1">
      <c r="A30" s="217"/>
      <c r="B30" s="1"/>
      <c r="C30" s="1"/>
      <c r="D30" s="1"/>
      <c r="E30" s="1"/>
      <c r="F30" s="166"/>
      <c r="G30" s="30"/>
      <c r="H30" s="30"/>
      <c r="I30" s="263"/>
      <c r="J30" s="263"/>
      <c r="K30" s="30"/>
      <c r="L30" s="30"/>
      <c r="M30" s="30"/>
      <c r="N30" s="263"/>
      <c r="O30" s="263"/>
      <c r="Q30" s="263"/>
      <c r="R30" s="31"/>
      <c r="S30" s="263"/>
      <c r="T30" s="1"/>
      <c r="U30" s="1"/>
      <c r="V30" s="3"/>
      <c r="W30" s="31"/>
      <c r="X30" s="31"/>
      <c r="Y30" s="31"/>
      <c r="Z30" s="35"/>
    </row>
    <row r="31" spans="1:26" ht="12.75" customHeight="1">
      <c r="A31" s="230"/>
      <c r="B31" s="1"/>
      <c r="C31" s="1"/>
      <c r="D31" s="1"/>
      <c r="E31" s="1"/>
      <c r="F31" s="166"/>
      <c r="G31" s="30"/>
      <c r="H31" s="30"/>
      <c r="I31" s="263"/>
      <c r="J31" s="263"/>
      <c r="K31" s="30"/>
      <c r="L31" s="30"/>
      <c r="M31" s="30"/>
      <c r="N31" s="263"/>
      <c r="O31" s="263"/>
      <c r="Q31" s="263"/>
      <c r="R31" s="31"/>
      <c r="S31" s="263"/>
      <c r="T31" s="1"/>
      <c r="U31" s="1"/>
      <c r="V31" s="3"/>
      <c r="W31" s="31"/>
      <c r="X31" s="31"/>
      <c r="Y31" s="31"/>
      <c r="Z31" s="35"/>
    </row>
    <row r="32" spans="1:26" ht="12.75" customHeight="1">
      <c r="A32" s="230"/>
      <c r="B32" s="1"/>
      <c r="C32" s="1"/>
      <c r="D32" s="1"/>
      <c r="E32" s="1"/>
      <c r="F32" s="166"/>
      <c r="G32" s="30"/>
      <c r="H32" s="30"/>
      <c r="I32" s="263"/>
      <c r="J32" s="263"/>
      <c r="K32" s="30"/>
      <c r="L32" s="30"/>
      <c r="M32" s="30"/>
      <c r="N32" s="263"/>
      <c r="O32" s="263"/>
      <c r="Q32" s="263"/>
      <c r="R32" s="31"/>
      <c r="S32" s="263"/>
      <c r="T32" s="1"/>
      <c r="U32" s="1"/>
      <c r="V32" s="3"/>
      <c r="W32" s="31"/>
      <c r="X32" s="31"/>
      <c r="Y32" s="31"/>
      <c r="Z32" s="35"/>
    </row>
    <row r="33" spans="1:26" ht="12.75" customHeight="1">
      <c r="A33" s="230"/>
      <c r="B33" s="1"/>
      <c r="C33" s="1"/>
      <c r="D33" s="1"/>
      <c r="E33" s="1"/>
      <c r="F33" s="166"/>
      <c r="G33" s="30"/>
      <c r="H33" s="30"/>
      <c r="I33" s="263"/>
      <c r="J33" s="263"/>
      <c r="K33" s="30"/>
      <c r="L33" s="30"/>
      <c r="M33" s="30"/>
      <c r="N33" s="263"/>
      <c r="O33" s="263"/>
      <c r="Q33" s="263"/>
      <c r="R33" s="31"/>
      <c r="S33" s="263"/>
      <c r="T33" s="1"/>
      <c r="U33" s="1"/>
      <c r="V33" s="3"/>
      <c r="W33" s="31"/>
      <c r="X33" s="31"/>
      <c r="Y33" s="31"/>
      <c r="Z33" s="35"/>
    </row>
    <row r="34" spans="1:26" ht="12.75" customHeight="1">
      <c r="A34" s="230"/>
      <c r="B34" s="1"/>
      <c r="C34" s="1"/>
      <c r="D34" s="1"/>
      <c r="E34" s="1"/>
      <c r="F34" s="166"/>
      <c r="G34" s="30"/>
      <c r="H34" s="30"/>
      <c r="I34" s="263"/>
      <c r="J34" s="263"/>
      <c r="K34" s="30"/>
      <c r="L34" s="30"/>
      <c r="M34" s="30"/>
      <c r="N34" s="263"/>
      <c r="O34" s="263"/>
      <c r="Q34" s="263"/>
      <c r="R34" s="31"/>
      <c r="S34" s="263"/>
      <c r="T34" s="1"/>
      <c r="U34" s="1"/>
      <c r="V34" s="3"/>
      <c r="W34" s="31"/>
      <c r="X34" s="31"/>
      <c r="Y34" s="31"/>
      <c r="Z34" s="35"/>
    </row>
    <row r="35" spans="1:26" ht="12.75" customHeight="1">
      <c r="A35" s="230"/>
      <c r="B35" s="1"/>
      <c r="C35" s="1"/>
      <c r="D35" s="1"/>
      <c r="E35" s="1"/>
      <c r="F35" s="166"/>
      <c r="G35" s="30"/>
      <c r="H35" s="30"/>
      <c r="I35" s="263"/>
      <c r="J35" s="263"/>
      <c r="K35" s="30"/>
      <c r="L35" s="30"/>
      <c r="M35" s="30"/>
      <c r="N35" s="263"/>
      <c r="O35" s="263"/>
      <c r="Q35" s="263"/>
      <c r="R35" s="31"/>
      <c r="S35" s="263"/>
      <c r="T35" s="1"/>
      <c r="U35" s="1"/>
      <c r="V35" s="3"/>
      <c r="W35" s="31"/>
      <c r="X35" s="31"/>
      <c r="Y35" s="31"/>
      <c r="Z35" s="35"/>
    </row>
    <row r="36" spans="1:26" ht="12.75" customHeight="1">
      <c r="A36" s="230"/>
      <c r="B36" s="1"/>
      <c r="C36" s="1"/>
      <c r="D36" s="1"/>
      <c r="E36" s="1"/>
      <c r="F36" s="166"/>
      <c r="G36" s="30"/>
      <c r="H36" s="30"/>
      <c r="I36" s="263"/>
      <c r="J36" s="263"/>
      <c r="K36" s="30"/>
      <c r="L36" s="30"/>
      <c r="M36" s="30"/>
      <c r="N36" s="263"/>
      <c r="O36" s="263"/>
      <c r="Q36" s="263"/>
      <c r="R36" s="31"/>
      <c r="S36" s="263"/>
      <c r="T36" s="1"/>
      <c r="U36" s="1"/>
      <c r="V36" s="3"/>
      <c r="W36" s="31"/>
      <c r="X36" s="31"/>
      <c r="Y36" s="31"/>
      <c r="Z36" s="35"/>
    </row>
    <row r="37" spans="1:26" ht="12.75" customHeight="1">
      <c r="A37" s="230"/>
      <c r="B37" s="1"/>
      <c r="C37" s="1"/>
      <c r="D37" s="1"/>
      <c r="E37" s="1"/>
      <c r="F37" s="166"/>
      <c r="G37" s="30"/>
      <c r="H37" s="30"/>
      <c r="I37" s="263"/>
      <c r="J37" s="263"/>
      <c r="K37" s="30"/>
      <c r="L37" s="30"/>
      <c r="M37" s="30"/>
      <c r="N37" s="263"/>
      <c r="O37" s="263"/>
      <c r="Q37" s="263"/>
      <c r="R37" s="31"/>
      <c r="S37" s="263"/>
      <c r="T37" s="1"/>
      <c r="U37" s="1"/>
      <c r="V37" s="3"/>
      <c r="W37" s="31"/>
      <c r="X37" s="31"/>
      <c r="Y37" s="31"/>
      <c r="Z37" s="35"/>
    </row>
    <row r="38" spans="1:26" ht="12.75" customHeight="1">
      <c r="A38" s="45"/>
      <c r="B38" s="1"/>
      <c r="C38" s="1"/>
      <c r="D38" s="1"/>
      <c r="E38" s="1"/>
      <c r="F38" s="166"/>
      <c r="G38" s="30"/>
      <c r="H38" s="30"/>
      <c r="I38" s="263"/>
      <c r="J38" s="263"/>
      <c r="K38" s="30"/>
      <c r="L38" s="30"/>
      <c r="M38" s="30"/>
      <c r="N38" s="263"/>
      <c r="O38" s="263"/>
      <c r="Q38" s="263"/>
      <c r="R38" s="31"/>
      <c r="S38" s="263"/>
      <c r="T38" s="1"/>
      <c r="U38" s="1"/>
      <c r="V38" s="3"/>
      <c r="W38" s="31"/>
      <c r="X38" s="31"/>
      <c r="Y38" s="31"/>
      <c r="Z38" s="35"/>
    </row>
    <row r="39" spans="1:26" ht="12.75" customHeight="1">
      <c r="A39" s="45"/>
      <c r="B39" s="1"/>
      <c r="C39" s="1"/>
      <c r="D39" s="1"/>
      <c r="E39" s="1"/>
      <c r="F39" s="166"/>
      <c r="G39" s="30"/>
      <c r="H39" s="30"/>
      <c r="I39" s="263"/>
      <c r="J39" s="263"/>
      <c r="K39" s="30"/>
      <c r="L39" s="30"/>
      <c r="M39" s="30"/>
      <c r="N39" s="263"/>
      <c r="O39" s="263"/>
      <c r="Q39" s="263"/>
      <c r="R39" s="31"/>
      <c r="S39" s="263"/>
      <c r="T39" s="1"/>
      <c r="U39" s="1"/>
      <c r="V39" s="3"/>
      <c r="W39" s="31"/>
      <c r="X39" s="31"/>
      <c r="Y39" s="31"/>
      <c r="Z39" s="35"/>
    </row>
    <row r="40" spans="1:26" ht="12.75" customHeight="1">
      <c r="A40" s="45"/>
      <c r="B40" s="1"/>
      <c r="C40" s="1"/>
      <c r="D40" s="1"/>
      <c r="E40" s="1"/>
      <c r="F40" s="166"/>
      <c r="G40" s="30"/>
      <c r="H40" s="30"/>
      <c r="I40" s="263"/>
      <c r="J40" s="263"/>
      <c r="K40" s="30"/>
      <c r="L40" s="30"/>
      <c r="M40" s="30"/>
      <c r="N40" s="263"/>
      <c r="O40" s="263"/>
      <c r="Q40" s="263"/>
      <c r="R40" s="31"/>
      <c r="S40" s="263"/>
      <c r="T40" s="1"/>
      <c r="U40" s="1"/>
      <c r="V40" s="3"/>
      <c r="W40" s="31"/>
      <c r="X40" s="31"/>
      <c r="Y40" s="31"/>
      <c r="Z40" s="35"/>
    </row>
    <row r="41" spans="1:26" ht="12.75" customHeight="1">
      <c r="A41" s="45"/>
      <c r="B41" s="1"/>
      <c r="C41" s="1"/>
      <c r="D41" s="1"/>
      <c r="E41" s="1"/>
      <c r="F41" s="166"/>
      <c r="G41" s="30"/>
      <c r="H41" s="30"/>
      <c r="I41" s="263"/>
      <c r="J41" s="263"/>
      <c r="K41" s="30"/>
      <c r="L41" s="30"/>
      <c r="M41" s="30"/>
      <c r="N41" s="263"/>
      <c r="O41" s="263"/>
      <c r="Q41" s="263"/>
      <c r="R41" s="31"/>
      <c r="S41" s="263"/>
      <c r="T41" s="1"/>
      <c r="U41" s="1"/>
      <c r="V41" s="3"/>
      <c r="W41" s="31"/>
      <c r="X41" s="31"/>
      <c r="Y41" s="31"/>
      <c r="Z41" s="35"/>
    </row>
    <row r="42" spans="1:26" ht="12.75" customHeight="1">
      <c r="A42" s="45"/>
      <c r="B42" s="1"/>
      <c r="C42" s="1"/>
      <c r="D42" s="1"/>
      <c r="E42" s="1"/>
      <c r="F42" s="166"/>
      <c r="G42" s="30"/>
      <c r="H42" s="30"/>
      <c r="I42" s="263"/>
      <c r="J42" s="263"/>
      <c r="K42" s="30"/>
      <c r="L42" s="30"/>
      <c r="M42" s="30"/>
      <c r="N42" s="263"/>
      <c r="O42" s="263"/>
      <c r="Q42" s="263"/>
      <c r="R42" s="31"/>
      <c r="S42" s="263"/>
      <c r="T42" s="1"/>
      <c r="U42" s="1"/>
      <c r="V42" s="3"/>
      <c r="W42" s="31"/>
      <c r="X42" s="31"/>
      <c r="Y42" s="31"/>
      <c r="Z42" s="35"/>
    </row>
    <row r="43" spans="1:26" ht="12.75" customHeight="1">
      <c r="A43" s="45"/>
      <c r="B43" s="1"/>
      <c r="C43" s="1"/>
      <c r="D43" s="1"/>
      <c r="E43" s="1"/>
      <c r="F43" s="166"/>
      <c r="G43" s="30"/>
      <c r="H43" s="30"/>
      <c r="I43" s="263"/>
      <c r="J43" s="263"/>
      <c r="K43" s="30"/>
      <c r="L43" s="30"/>
      <c r="M43" s="30"/>
      <c r="N43" s="263"/>
      <c r="O43" s="263"/>
      <c r="Q43" s="263"/>
      <c r="R43" s="31"/>
      <c r="S43" s="263"/>
      <c r="T43" s="1"/>
      <c r="U43" s="1"/>
      <c r="V43" s="3"/>
      <c r="W43" s="31"/>
      <c r="X43" s="31"/>
      <c r="Y43" s="31"/>
      <c r="Z43" s="35"/>
    </row>
    <row r="44" spans="1:26" ht="12.75" customHeight="1">
      <c r="A44" s="45"/>
      <c r="B44" s="1"/>
      <c r="C44" s="1"/>
      <c r="D44" s="1"/>
      <c r="E44" s="1"/>
      <c r="F44" s="166"/>
      <c r="G44" s="30"/>
      <c r="H44" s="30"/>
      <c r="I44" s="263"/>
      <c r="J44" s="263"/>
      <c r="K44" s="30"/>
      <c r="L44" s="30"/>
      <c r="M44" s="30"/>
      <c r="N44" s="263"/>
      <c r="O44" s="263"/>
      <c r="Q44" s="263"/>
      <c r="R44" s="31"/>
      <c r="S44" s="263"/>
      <c r="T44" s="1"/>
      <c r="U44" s="1"/>
      <c r="V44" s="3"/>
      <c r="W44" s="31"/>
      <c r="X44" s="31"/>
      <c r="Y44" s="31"/>
      <c r="Z44" s="35"/>
    </row>
    <row r="45" spans="1:26" ht="12.75" customHeight="1">
      <c r="A45" s="45"/>
      <c r="B45" s="1"/>
      <c r="C45" s="1"/>
      <c r="D45" s="1"/>
      <c r="E45" s="1"/>
      <c r="F45" s="166"/>
      <c r="G45" s="30"/>
      <c r="H45" s="30"/>
      <c r="I45" s="263"/>
      <c r="J45" s="263"/>
      <c r="K45" s="30"/>
      <c r="L45" s="30"/>
      <c r="M45" s="30"/>
      <c r="N45" s="263"/>
      <c r="O45" s="263"/>
      <c r="Q45" s="263"/>
      <c r="R45" s="31"/>
      <c r="S45" s="263"/>
      <c r="T45" s="1"/>
      <c r="U45" s="1"/>
      <c r="V45" s="3"/>
      <c r="W45" s="31"/>
      <c r="X45" s="31"/>
      <c r="Y45" s="31"/>
      <c r="Z45" s="35"/>
    </row>
    <row r="46" spans="1:26" ht="12.75" customHeight="1">
      <c r="A46" s="45"/>
      <c r="B46" s="1"/>
      <c r="C46" s="1"/>
      <c r="D46" s="1"/>
      <c r="E46" s="1"/>
      <c r="F46" s="166"/>
      <c r="G46" s="30"/>
      <c r="H46" s="30"/>
      <c r="I46" s="263"/>
      <c r="J46" s="263"/>
      <c r="K46" s="30"/>
      <c r="L46" s="30"/>
      <c r="M46" s="30"/>
      <c r="N46" s="263"/>
      <c r="O46" s="263"/>
      <c r="Q46" s="263"/>
      <c r="R46" s="31"/>
      <c r="S46" s="263"/>
      <c r="T46" s="1"/>
      <c r="U46" s="1"/>
      <c r="V46" s="3"/>
      <c r="W46" s="31"/>
      <c r="X46" s="31"/>
      <c r="Y46" s="31"/>
      <c r="Z46" s="35"/>
    </row>
    <row r="47" spans="1:26" ht="12.75" customHeight="1">
      <c r="A47" s="45"/>
      <c r="B47" s="1"/>
      <c r="C47" s="1"/>
      <c r="D47" s="1"/>
      <c r="E47" s="1"/>
      <c r="F47" s="166"/>
      <c r="G47" s="30"/>
      <c r="H47" s="30"/>
      <c r="I47" s="263"/>
      <c r="J47" s="263"/>
      <c r="K47" s="30"/>
      <c r="L47" s="30"/>
      <c r="M47" s="30"/>
      <c r="N47" s="263"/>
      <c r="O47" s="263"/>
      <c r="Q47" s="263"/>
      <c r="R47" s="31"/>
      <c r="S47" s="263"/>
      <c r="T47" s="1"/>
      <c r="U47" s="1"/>
      <c r="V47" s="3"/>
      <c r="W47" s="31"/>
      <c r="X47" s="31"/>
      <c r="Y47" s="31"/>
      <c r="Z47" s="35"/>
    </row>
    <row r="48" spans="1:26" ht="12.75" customHeight="1">
      <c r="A48" s="45"/>
      <c r="B48" s="1"/>
      <c r="C48" s="1"/>
      <c r="D48" s="1"/>
      <c r="E48" s="1"/>
      <c r="F48" s="166"/>
      <c r="G48" s="30"/>
      <c r="H48" s="30"/>
      <c r="I48" s="263"/>
      <c r="J48" s="263"/>
      <c r="K48" s="30"/>
      <c r="L48" s="30"/>
      <c r="M48" s="30"/>
      <c r="N48" s="263"/>
      <c r="O48" s="263"/>
      <c r="Q48" s="263"/>
      <c r="R48" s="31"/>
      <c r="S48" s="263"/>
      <c r="T48" s="1"/>
      <c r="U48" s="1"/>
      <c r="V48" s="3"/>
      <c r="W48" s="31"/>
      <c r="X48" s="31"/>
      <c r="Y48" s="31"/>
      <c r="Z48" s="35"/>
    </row>
    <row r="49" spans="1:26" ht="12.75" customHeight="1">
      <c r="A49" s="45"/>
      <c r="B49" s="1"/>
      <c r="C49" s="1"/>
      <c r="D49" s="1"/>
      <c r="E49" s="1"/>
      <c r="F49" s="166"/>
      <c r="G49" s="30"/>
      <c r="H49" s="30"/>
      <c r="I49" s="263"/>
      <c r="J49" s="263"/>
      <c r="K49" s="30"/>
      <c r="L49" s="30"/>
      <c r="M49" s="30"/>
      <c r="N49" s="263"/>
      <c r="O49" s="263"/>
      <c r="Q49" s="263"/>
      <c r="R49" s="31"/>
      <c r="S49" s="263"/>
      <c r="T49" s="1"/>
      <c r="U49" s="1"/>
      <c r="V49" s="3"/>
      <c r="W49" s="31"/>
      <c r="X49" s="31"/>
      <c r="Y49" s="31"/>
      <c r="Z49" s="35"/>
    </row>
    <row r="50" spans="1:26" ht="12.75" customHeight="1">
      <c r="A50" s="45"/>
      <c r="B50" s="1"/>
      <c r="C50" s="1"/>
      <c r="D50" s="1"/>
      <c r="E50" s="1"/>
      <c r="F50" s="166"/>
      <c r="G50" s="30"/>
      <c r="H50" s="30"/>
      <c r="I50" s="263"/>
      <c r="J50" s="263"/>
      <c r="K50" s="30"/>
      <c r="L50" s="30"/>
      <c r="M50" s="30"/>
      <c r="N50" s="263"/>
      <c r="O50" s="263"/>
      <c r="Q50" s="263"/>
      <c r="R50" s="31"/>
      <c r="S50" s="263"/>
      <c r="T50" s="1"/>
      <c r="U50" s="1"/>
      <c r="V50" s="3"/>
      <c r="W50" s="31"/>
      <c r="X50" s="31"/>
      <c r="Y50" s="31"/>
      <c r="Z50" s="35"/>
    </row>
    <row r="51" spans="1:26" ht="12.75" customHeight="1">
      <c r="A51" s="45"/>
      <c r="B51" s="1"/>
      <c r="C51" s="1"/>
      <c r="D51" s="1"/>
      <c r="E51" s="1"/>
      <c r="F51" s="166"/>
      <c r="G51" s="30"/>
      <c r="H51" s="30"/>
      <c r="I51" s="263"/>
      <c r="J51" s="263"/>
      <c r="K51" s="30"/>
      <c r="L51" s="30"/>
      <c r="M51" s="30"/>
      <c r="N51" s="263"/>
      <c r="O51" s="263"/>
      <c r="Q51" s="263"/>
      <c r="R51" s="31"/>
      <c r="S51" s="263"/>
      <c r="T51" s="1"/>
      <c r="U51" s="1"/>
      <c r="V51" s="3"/>
      <c r="W51" s="31"/>
      <c r="X51" s="31"/>
      <c r="Y51" s="31"/>
      <c r="Z51" s="35"/>
    </row>
    <row r="52" spans="1:26" ht="12.75" customHeight="1">
      <c r="A52" s="45"/>
      <c r="B52" s="1"/>
      <c r="C52" s="1"/>
      <c r="D52" s="1"/>
      <c r="E52" s="1"/>
      <c r="F52" s="166"/>
      <c r="G52" s="30"/>
      <c r="H52" s="30"/>
      <c r="I52" s="263"/>
      <c r="J52" s="263"/>
      <c r="K52" s="30"/>
      <c r="L52" s="30"/>
      <c r="M52" s="30"/>
      <c r="N52" s="263"/>
      <c r="O52" s="263"/>
      <c r="Q52" s="263"/>
      <c r="R52" s="31"/>
      <c r="S52" s="263"/>
      <c r="T52" s="1"/>
      <c r="U52" s="1"/>
      <c r="V52" s="3"/>
      <c r="W52" s="31"/>
      <c r="X52" s="31"/>
      <c r="Y52" s="31"/>
      <c r="Z52" s="35"/>
    </row>
    <row r="53" spans="1:26" ht="12.75" customHeight="1">
      <c r="A53" s="45"/>
      <c r="B53" s="1"/>
      <c r="C53" s="1"/>
      <c r="D53" s="1"/>
      <c r="E53" s="1"/>
      <c r="F53" s="166"/>
      <c r="G53" s="30"/>
      <c r="H53" s="30"/>
      <c r="I53" s="263"/>
      <c r="J53" s="263"/>
      <c r="K53" s="30"/>
      <c r="L53" s="30"/>
      <c r="M53" s="30"/>
      <c r="N53" s="263"/>
      <c r="O53" s="263"/>
      <c r="Q53" s="263"/>
      <c r="R53" s="31"/>
      <c r="S53" s="263"/>
      <c r="T53" s="1"/>
      <c r="U53" s="1"/>
      <c r="V53" s="3"/>
      <c r="W53" s="31"/>
      <c r="X53" s="31"/>
      <c r="Y53" s="31"/>
      <c r="Z53" s="35"/>
    </row>
    <row r="54" spans="1:26" ht="12.75" customHeight="1">
      <c r="A54" s="45"/>
      <c r="B54" s="1"/>
      <c r="C54" s="1"/>
      <c r="D54" s="1"/>
      <c r="E54" s="1"/>
      <c r="F54" s="166"/>
      <c r="G54" s="30"/>
      <c r="H54" s="30"/>
      <c r="I54" s="263"/>
      <c r="J54" s="263"/>
      <c r="K54" s="30"/>
      <c r="L54" s="30"/>
      <c r="M54" s="30"/>
      <c r="N54" s="263"/>
      <c r="O54" s="263"/>
      <c r="Q54" s="263"/>
      <c r="R54" s="31"/>
      <c r="S54" s="263"/>
      <c r="T54" s="1"/>
      <c r="U54" s="1"/>
      <c r="V54" s="3"/>
      <c r="W54" s="31"/>
      <c r="X54" s="31"/>
      <c r="Y54" s="31"/>
      <c r="Z54" s="35"/>
    </row>
    <row r="55" spans="1:26" ht="12.75" customHeight="1">
      <c r="A55" s="45"/>
      <c r="B55" s="1"/>
      <c r="C55" s="1"/>
      <c r="D55" s="1"/>
      <c r="E55" s="1"/>
      <c r="F55" s="166"/>
      <c r="G55" s="30"/>
      <c r="H55" s="30"/>
      <c r="I55" s="263"/>
      <c r="J55" s="263"/>
      <c r="K55" s="30"/>
      <c r="L55" s="30"/>
      <c r="M55" s="30"/>
      <c r="N55" s="263"/>
      <c r="O55" s="263"/>
      <c r="Q55" s="263"/>
      <c r="R55" s="31"/>
      <c r="S55" s="263"/>
      <c r="T55" s="1"/>
      <c r="U55" s="1"/>
      <c r="V55" s="3"/>
      <c r="W55" s="31"/>
      <c r="X55" s="31"/>
      <c r="Y55" s="31"/>
      <c r="Z55" s="35"/>
    </row>
    <row r="56" spans="1:26" ht="12.75" customHeight="1">
      <c r="A56" s="45"/>
      <c r="B56" s="1"/>
      <c r="C56" s="1"/>
      <c r="D56" s="1"/>
      <c r="E56" s="1"/>
      <c r="F56" s="166"/>
      <c r="G56" s="30"/>
      <c r="H56" s="30"/>
      <c r="I56" s="263"/>
      <c r="J56" s="263"/>
      <c r="K56" s="30"/>
      <c r="L56" s="30"/>
      <c r="M56" s="30"/>
      <c r="N56" s="263"/>
      <c r="O56" s="263"/>
      <c r="Q56" s="263"/>
      <c r="R56" s="31"/>
      <c r="S56" s="263"/>
      <c r="T56" s="1"/>
      <c r="U56" s="1"/>
      <c r="V56" s="3"/>
      <c r="W56" s="31"/>
      <c r="X56" s="31"/>
      <c r="Y56" s="31"/>
      <c r="Z56" s="35"/>
    </row>
    <row r="57" spans="1:26" ht="12.75" customHeight="1">
      <c r="A57" s="45"/>
      <c r="B57" s="1"/>
      <c r="C57" s="1"/>
      <c r="D57" s="1"/>
      <c r="E57" s="1"/>
      <c r="F57" s="166"/>
      <c r="G57" s="30"/>
      <c r="H57" s="30"/>
      <c r="I57" s="263"/>
      <c r="J57" s="263"/>
      <c r="K57" s="30"/>
      <c r="L57" s="30"/>
      <c r="M57" s="30"/>
      <c r="N57" s="263"/>
      <c r="O57" s="263"/>
      <c r="Q57" s="263"/>
      <c r="R57" s="31"/>
      <c r="S57" s="263"/>
      <c r="T57" s="1"/>
      <c r="U57" s="1"/>
      <c r="V57" s="3"/>
      <c r="W57" s="31"/>
      <c r="X57" s="31"/>
      <c r="Y57" s="31"/>
      <c r="Z57" s="35"/>
    </row>
    <row r="58" spans="1:26" ht="12.75" customHeight="1">
      <c r="A58" s="45"/>
      <c r="B58" s="1"/>
      <c r="C58" s="1"/>
      <c r="D58" s="1"/>
      <c r="E58" s="1"/>
      <c r="F58" s="166"/>
      <c r="G58" s="30"/>
      <c r="H58" s="30"/>
      <c r="I58" s="263"/>
      <c r="J58" s="263"/>
      <c r="K58" s="30"/>
      <c r="L58" s="30"/>
      <c r="M58" s="30"/>
      <c r="N58" s="263"/>
      <c r="O58" s="263"/>
      <c r="Q58" s="263"/>
      <c r="R58" s="31"/>
      <c r="S58" s="263"/>
      <c r="T58" s="1"/>
      <c r="U58" s="1"/>
      <c r="V58" s="3"/>
      <c r="W58" s="31"/>
      <c r="X58" s="31"/>
      <c r="Y58" s="31"/>
      <c r="Z58" s="35"/>
    </row>
    <row r="59" spans="1:26" ht="12.75" customHeight="1">
      <c r="A59" s="45"/>
      <c r="B59" s="1"/>
      <c r="C59" s="1"/>
      <c r="D59" s="1"/>
      <c r="E59" s="1"/>
      <c r="F59" s="166"/>
      <c r="G59" s="30"/>
      <c r="H59" s="30"/>
      <c r="I59" s="263"/>
      <c r="J59" s="263"/>
      <c r="K59" s="30"/>
      <c r="L59" s="30"/>
      <c r="M59" s="30"/>
      <c r="N59" s="263"/>
      <c r="O59" s="263"/>
      <c r="Q59" s="263"/>
      <c r="R59" s="31"/>
      <c r="S59" s="263"/>
      <c r="T59" s="1"/>
      <c r="U59" s="1"/>
      <c r="V59" s="3"/>
      <c r="W59" s="31"/>
      <c r="X59" s="31"/>
      <c r="Y59" s="31"/>
      <c r="Z59" s="35"/>
    </row>
    <row r="60" spans="1:26" ht="12.75" customHeight="1">
      <c r="A60" s="45"/>
      <c r="B60" s="1"/>
      <c r="C60" s="1"/>
      <c r="D60" s="1"/>
      <c r="E60" s="1"/>
      <c r="F60" s="166"/>
      <c r="G60" s="30"/>
      <c r="H60" s="30"/>
      <c r="I60" s="263"/>
      <c r="J60" s="263"/>
      <c r="K60" s="30"/>
      <c r="L60" s="30"/>
      <c r="M60" s="30"/>
      <c r="N60" s="263"/>
      <c r="O60" s="263"/>
      <c r="Q60" s="263"/>
      <c r="R60" s="31"/>
      <c r="S60" s="263"/>
      <c r="T60" s="1"/>
      <c r="U60" s="1"/>
      <c r="V60" s="3"/>
      <c r="W60" s="31"/>
      <c r="X60" s="31"/>
      <c r="Y60" s="31"/>
      <c r="Z60" s="35"/>
    </row>
    <row r="61" spans="1:26" ht="12.75" customHeight="1">
      <c r="A61" s="45"/>
      <c r="B61" s="1"/>
      <c r="C61" s="1"/>
      <c r="D61" s="1"/>
      <c r="E61" s="1"/>
      <c r="F61" s="166"/>
      <c r="G61" s="30"/>
      <c r="H61" s="30"/>
      <c r="I61" s="263"/>
      <c r="J61" s="263"/>
      <c r="K61" s="30"/>
      <c r="L61" s="30"/>
      <c r="M61" s="30"/>
      <c r="N61" s="263"/>
      <c r="O61" s="263"/>
      <c r="Q61" s="263"/>
      <c r="R61" s="31"/>
      <c r="S61" s="263"/>
      <c r="T61" s="1"/>
      <c r="U61" s="1"/>
      <c r="V61" s="3"/>
      <c r="W61" s="31"/>
      <c r="X61" s="31"/>
      <c r="Y61" s="31"/>
      <c r="Z61" s="35"/>
    </row>
    <row r="62" spans="1:26" ht="12.75" customHeight="1">
      <c r="A62" s="45"/>
      <c r="B62" s="1"/>
      <c r="C62" s="1"/>
      <c r="D62" s="1"/>
      <c r="E62" s="1"/>
      <c r="F62" s="166"/>
      <c r="G62" s="30"/>
      <c r="H62" s="30"/>
      <c r="I62" s="263"/>
      <c r="J62" s="263"/>
      <c r="K62" s="30"/>
      <c r="L62" s="30"/>
      <c r="M62" s="30"/>
      <c r="N62" s="263"/>
      <c r="O62" s="263"/>
      <c r="Q62" s="263"/>
      <c r="R62" s="31"/>
      <c r="S62" s="263"/>
      <c r="T62" s="1"/>
      <c r="U62" s="1"/>
      <c r="V62" s="3"/>
      <c r="W62" s="31"/>
      <c r="X62" s="31"/>
      <c r="Y62" s="31"/>
      <c r="Z62" s="35"/>
    </row>
    <row r="63" spans="1:26" ht="12.75" customHeight="1">
      <c r="A63" s="45"/>
      <c r="B63" s="1"/>
      <c r="C63" s="1"/>
      <c r="D63" s="1"/>
      <c r="E63" s="1"/>
      <c r="F63" s="166"/>
      <c r="G63" s="30"/>
      <c r="H63" s="30"/>
      <c r="I63" s="263"/>
      <c r="J63" s="263"/>
      <c r="K63" s="30"/>
      <c r="L63" s="30"/>
      <c r="M63" s="30"/>
      <c r="N63" s="263"/>
      <c r="O63" s="263"/>
      <c r="Q63" s="263"/>
      <c r="R63" s="31"/>
      <c r="S63" s="263"/>
      <c r="T63" s="1"/>
      <c r="U63" s="1"/>
      <c r="V63" s="3"/>
      <c r="W63" s="31"/>
      <c r="X63" s="31"/>
      <c r="Y63" s="31"/>
      <c r="Z63" s="35"/>
    </row>
    <row r="64" spans="1:26" ht="12.75" customHeight="1">
      <c r="A64" s="45"/>
      <c r="B64" s="1"/>
      <c r="C64" s="1"/>
      <c r="D64" s="1"/>
      <c r="E64" s="1"/>
      <c r="F64" s="166"/>
      <c r="G64" s="30"/>
      <c r="H64" s="30"/>
      <c r="I64" s="263"/>
      <c r="J64" s="263"/>
      <c r="K64" s="30"/>
      <c r="L64" s="30"/>
      <c r="M64" s="30"/>
      <c r="N64" s="263"/>
      <c r="O64" s="263"/>
      <c r="Q64" s="263"/>
      <c r="R64" s="31"/>
      <c r="S64" s="263"/>
      <c r="T64" s="1"/>
      <c r="U64" s="1"/>
      <c r="V64" s="3"/>
      <c r="W64" s="31"/>
      <c r="X64" s="31"/>
      <c r="Y64" s="31"/>
      <c r="Z64" s="35"/>
    </row>
    <row r="65" spans="1:26" ht="12.75" customHeight="1">
      <c r="A65" s="45"/>
      <c r="B65" s="1"/>
      <c r="C65" s="1"/>
      <c r="D65" s="1"/>
      <c r="E65" s="1"/>
      <c r="F65" s="166"/>
      <c r="G65" s="30"/>
      <c r="H65" s="30"/>
      <c r="I65" s="263"/>
      <c r="J65" s="263"/>
      <c r="K65" s="30"/>
      <c r="L65" s="30"/>
      <c r="M65" s="30"/>
      <c r="N65" s="263"/>
      <c r="O65" s="263"/>
      <c r="Q65" s="263"/>
      <c r="R65" s="31"/>
      <c r="S65" s="263"/>
      <c r="T65" s="1"/>
      <c r="U65" s="1"/>
      <c r="V65" s="3"/>
      <c r="W65" s="31"/>
      <c r="X65" s="31"/>
      <c r="Y65" s="31"/>
      <c r="Z65" s="35"/>
    </row>
    <row r="66" spans="1:26" ht="12.75" customHeight="1">
      <c r="A66" s="45"/>
      <c r="B66" s="1"/>
      <c r="C66" s="1"/>
      <c r="D66" s="1"/>
      <c r="E66" s="1"/>
      <c r="F66" s="166"/>
      <c r="G66" s="30"/>
      <c r="H66" s="30"/>
      <c r="I66" s="263"/>
      <c r="J66" s="263"/>
      <c r="K66" s="30"/>
      <c r="L66" s="30"/>
      <c r="M66" s="30"/>
      <c r="N66" s="263"/>
      <c r="O66" s="263"/>
      <c r="Q66" s="263"/>
      <c r="R66" s="31"/>
      <c r="S66" s="263"/>
      <c r="T66" s="1"/>
      <c r="U66" s="1"/>
      <c r="V66" s="3"/>
      <c r="W66" s="31"/>
      <c r="X66" s="31"/>
      <c r="Y66" s="31"/>
      <c r="Z66" s="35"/>
    </row>
    <row r="67" spans="1:26" ht="12.75" customHeight="1">
      <c r="A67" s="45"/>
      <c r="B67" s="1"/>
      <c r="C67" s="1"/>
      <c r="D67" s="1"/>
      <c r="E67" s="1"/>
      <c r="F67" s="166"/>
      <c r="G67" s="30"/>
      <c r="H67" s="30"/>
      <c r="I67" s="263"/>
      <c r="J67" s="263"/>
      <c r="K67" s="30"/>
      <c r="L67" s="30"/>
      <c r="M67" s="30"/>
      <c r="N67" s="263"/>
      <c r="O67" s="263"/>
      <c r="Q67" s="263"/>
      <c r="R67" s="31"/>
      <c r="S67" s="263"/>
      <c r="T67" s="1"/>
      <c r="U67" s="1"/>
      <c r="V67" s="3"/>
      <c r="W67" s="31"/>
      <c r="X67" s="31"/>
      <c r="Y67" s="31"/>
      <c r="Z67" s="35"/>
    </row>
    <row r="68" spans="1:26" ht="12.75" customHeight="1">
      <c r="A68" s="45"/>
      <c r="B68" s="1"/>
      <c r="C68" s="1"/>
      <c r="D68" s="1"/>
      <c r="E68" s="1"/>
      <c r="F68" s="166"/>
      <c r="G68" s="30"/>
      <c r="H68" s="30"/>
      <c r="I68" s="263"/>
      <c r="J68" s="263"/>
      <c r="K68" s="30"/>
      <c r="L68" s="30"/>
      <c r="M68" s="30"/>
      <c r="N68" s="263"/>
      <c r="O68" s="263"/>
      <c r="Q68" s="263"/>
      <c r="R68" s="31"/>
      <c r="S68" s="263"/>
      <c r="T68" s="1"/>
      <c r="U68" s="1"/>
      <c r="V68" s="3"/>
      <c r="W68" s="31"/>
      <c r="X68" s="31"/>
      <c r="Y68" s="31"/>
      <c r="Z68" s="35"/>
    </row>
    <row r="69" spans="1:26" ht="12.75" customHeight="1">
      <c r="A69" s="45"/>
      <c r="B69" s="1"/>
      <c r="C69" s="1"/>
      <c r="D69" s="1"/>
      <c r="E69" s="1"/>
      <c r="F69" s="166"/>
      <c r="G69" s="30"/>
      <c r="H69" s="30"/>
      <c r="I69" s="263"/>
      <c r="J69" s="263"/>
      <c r="K69" s="30"/>
      <c r="L69" s="30"/>
      <c r="M69" s="30"/>
      <c r="N69" s="263"/>
      <c r="O69" s="263"/>
      <c r="Q69" s="263"/>
      <c r="R69" s="31"/>
      <c r="S69" s="263"/>
      <c r="T69" s="1"/>
      <c r="U69" s="1"/>
      <c r="V69" s="3"/>
      <c r="W69" s="31"/>
      <c r="X69" s="31"/>
      <c r="Y69" s="31"/>
      <c r="Z69" s="35"/>
    </row>
    <row r="70" spans="1:26" ht="12.75" customHeight="1">
      <c r="A70" s="45"/>
      <c r="B70" s="1"/>
      <c r="C70" s="1"/>
      <c r="D70" s="1"/>
      <c r="E70" s="1"/>
      <c r="F70" s="166"/>
      <c r="G70" s="30"/>
      <c r="H70" s="30"/>
      <c r="I70" s="263"/>
      <c r="J70" s="263"/>
      <c r="K70" s="30"/>
      <c r="L70" s="30"/>
      <c r="M70" s="30"/>
      <c r="N70" s="263"/>
      <c r="O70" s="263"/>
      <c r="Q70" s="263"/>
      <c r="R70" s="31"/>
      <c r="S70" s="263"/>
      <c r="T70" s="1"/>
      <c r="U70" s="1"/>
      <c r="V70" s="3"/>
      <c r="W70" s="31"/>
      <c r="X70" s="31"/>
      <c r="Y70" s="31"/>
      <c r="Z70" s="35"/>
    </row>
    <row r="71" spans="1:26" ht="12.75" customHeight="1">
      <c r="A71" s="45"/>
      <c r="B71" s="1"/>
      <c r="C71" s="1"/>
      <c r="D71" s="1"/>
      <c r="E71" s="1"/>
      <c r="F71" s="166"/>
      <c r="G71" s="30"/>
      <c r="H71" s="30"/>
      <c r="I71" s="263"/>
      <c r="J71" s="263"/>
      <c r="K71" s="30"/>
      <c r="L71" s="30"/>
      <c r="M71" s="30"/>
      <c r="N71" s="263"/>
      <c r="O71" s="263"/>
      <c r="Q71" s="263"/>
      <c r="R71" s="31"/>
      <c r="S71" s="263"/>
      <c r="T71" s="1"/>
      <c r="U71" s="1"/>
      <c r="V71" s="3"/>
      <c r="W71" s="31"/>
      <c r="X71" s="31"/>
      <c r="Y71" s="31"/>
      <c r="Z71" s="35"/>
    </row>
    <row r="72" spans="1:26" ht="12.75" customHeight="1">
      <c r="A72" s="45"/>
      <c r="B72" s="1"/>
      <c r="C72" s="1"/>
      <c r="D72" s="1"/>
      <c r="E72" s="1"/>
      <c r="F72" s="166"/>
      <c r="G72" s="30"/>
      <c r="H72" s="30"/>
      <c r="I72" s="263"/>
      <c r="J72" s="263"/>
      <c r="K72" s="30"/>
      <c r="L72" s="30"/>
      <c r="M72" s="30"/>
      <c r="N72" s="263"/>
      <c r="O72" s="263"/>
      <c r="Q72" s="263"/>
      <c r="R72" s="31"/>
      <c r="S72" s="263"/>
      <c r="T72" s="1"/>
      <c r="U72" s="1"/>
      <c r="V72" s="3"/>
      <c r="W72" s="31"/>
      <c r="X72" s="31"/>
      <c r="Y72" s="31"/>
      <c r="Z72" s="35"/>
    </row>
    <row r="73" spans="1:26" ht="12.75" customHeight="1">
      <c r="A73" s="45"/>
      <c r="B73" s="1"/>
      <c r="C73" s="1"/>
      <c r="D73" s="1"/>
      <c r="E73" s="1"/>
      <c r="F73" s="166"/>
      <c r="G73" s="30"/>
      <c r="H73" s="30"/>
      <c r="I73" s="263"/>
      <c r="J73" s="263"/>
      <c r="K73" s="30"/>
      <c r="L73" s="30"/>
      <c r="M73" s="30"/>
      <c r="N73" s="263"/>
      <c r="O73" s="263"/>
      <c r="Q73" s="263"/>
      <c r="R73" s="31"/>
      <c r="S73" s="263"/>
      <c r="T73" s="1"/>
      <c r="U73" s="1"/>
      <c r="V73" s="3"/>
      <c r="W73" s="31"/>
      <c r="X73" s="31"/>
      <c r="Y73" s="31"/>
      <c r="Z73" s="35"/>
    </row>
    <row r="74" spans="1:26" ht="12.75" customHeight="1">
      <c r="A74" s="45"/>
      <c r="B74" s="1"/>
      <c r="C74" s="1"/>
      <c r="D74" s="1"/>
      <c r="E74" s="1"/>
      <c r="F74" s="166"/>
      <c r="G74" s="30"/>
      <c r="H74" s="30"/>
      <c r="I74" s="263"/>
      <c r="J74" s="263"/>
      <c r="K74" s="30"/>
      <c r="L74" s="30"/>
      <c r="M74" s="30"/>
      <c r="N74" s="263"/>
      <c r="O74" s="263"/>
      <c r="Q74" s="263"/>
      <c r="R74" s="31"/>
      <c r="S74" s="263"/>
      <c r="T74" s="1"/>
      <c r="U74" s="1"/>
      <c r="V74" s="3"/>
      <c r="W74" s="31"/>
      <c r="X74" s="31"/>
      <c r="Y74" s="31"/>
      <c r="Z74" s="35"/>
    </row>
    <row r="75" spans="1:26" ht="12.75" customHeight="1">
      <c r="A75" s="45"/>
      <c r="B75" s="1"/>
      <c r="C75" s="1"/>
      <c r="D75" s="1"/>
      <c r="E75" s="1"/>
      <c r="F75" s="166"/>
      <c r="G75" s="30"/>
      <c r="H75" s="30"/>
      <c r="I75" s="263"/>
      <c r="J75" s="263"/>
      <c r="K75" s="30"/>
      <c r="L75" s="30"/>
      <c r="M75" s="30"/>
      <c r="N75" s="263"/>
      <c r="O75" s="263"/>
      <c r="Q75" s="263"/>
      <c r="R75" s="31"/>
      <c r="S75" s="263"/>
      <c r="T75" s="1"/>
      <c r="U75" s="1"/>
      <c r="V75" s="3"/>
      <c r="W75" s="31"/>
      <c r="X75" s="31"/>
      <c r="Y75" s="31"/>
      <c r="Z75" s="35"/>
    </row>
    <row r="76" spans="1:26" ht="12.75" customHeight="1">
      <c r="A76" s="45"/>
      <c r="B76" s="1"/>
      <c r="C76" s="1"/>
      <c r="D76" s="1"/>
      <c r="E76" s="1"/>
      <c r="F76" s="166"/>
      <c r="G76" s="30"/>
      <c r="H76" s="30"/>
      <c r="I76" s="263"/>
      <c r="J76" s="263"/>
      <c r="K76" s="30"/>
      <c r="L76" s="30"/>
      <c r="M76" s="30"/>
      <c r="N76" s="263"/>
      <c r="O76" s="263"/>
      <c r="Q76" s="263"/>
      <c r="R76" s="31"/>
      <c r="S76" s="263"/>
      <c r="T76" s="1"/>
      <c r="U76" s="1"/>
      <c r="V76" s="3"/>
      <c r="W76" s="31"/>
      <c r="X76" s="31"/>
      <c r="Y76" s="31"/>
      <c r="Z76" s="35"/>
    </row>
    <row r="77" spans="1:26" ht="12.75" customHeight="1">
      <c r="A77" s="45"/>
      <c r="B77" s="1"/>
      <c r="C77" s="1"/>
      <c r="D77" s="1"/>
      <c r="E77" s="1"/>
      <c r="F77" s="166"/>
      <c r="G77" s="30"/>
      <c r="H77" s="30"/>
      <c r="I77" s="263"/>
      <c r="J77" s="263"/>
      <c r="K77" s="30"/>
      <c r="L77" s="30"/>
      <c r="M77" s="30"/>
      <c r="N77" s="263"/>
      <c r="O77" s="263"/>
      <c r="Q77" s="263"/>
      <c r="R77" s="31"/>
      <c r="S77" s="263"/>
      <c r="T77" s="1"/>
      <c r="U77" s="1"/>
      <c r="V77" s="3"/>
      <c r="W77" s="31"/>
      <c r="X77" s="31"/>
      <c r="Y77" s="31"/>
      <c r="Z77" s="35"/>
    </row>
    <row r="78" spans="1:26" ht="12.75" customHeight="1">
      <c r="A78" s="45"/>
      <c r="B78" s="1"/>
      <c r="C78" s="1"/>
      <c r="D78" s="1"/>
      <c r="E78" s="1"/>
      <c r="F78" s="166"/>
      <c r="G78" s="30"/>
      <c r="H78" s="30"/>
      <c r="I78" s="263"/>
      <c r="J78" s="263"/>
      <c r="K78" s="30"/>
      <c r="L78" s="30"/>
      <c r="M78" s="30"/>
      <c r="N78" s="263"/>
      <c r="O78" s="263"/>
      <c r="Q78" s="263"/>
      <c r="R78" s="31"/>
      <c r="S78" s="263"/>
      <c r="T78" s="1"/>
      <c r="U78" s="1"/>
      <c r="V78" s="3"/>
      <c r="W78" s="31"/>
      <c r="X78" s="31"/>
      <c r="Y78" s="31"/>
      <c r="Z78" s="35"/>
    </row>
    <row r="79" spans="1:26" ht="12.75" customHeight="1">
      <c r="A79" s="45"/>
      <c r="B79" s="1"/>
      <c r="C79" s="1"/>
      <c r="D79" s="1"/>
      <c r="E79" s="1"/>
      <c r="F79" s="166"/>
      <c r="G79" s="30"/>
      <c r="H79" s="30"/>
      <c r="I79" s="263"/>
      <c r="J79" s="263"/>
      <c r="K79" s="30"/>
      <c r="L79" s="30"/>
      <c r="M79" s="30"/>
      <c r="N79" s="263"/>
      <c r="O79" s="263"/>
      <c r="Q79" s="263"/>
      <c r="R79" s="31"/>
      <c r="S79" s="263"/>
      <c r="T79" s="1"/>
      <c r="U79" s="1"/>
      <c r="V79" s="3"/>
      <c r="W79" s="31"/>
      <c r="X79" s="31"/>
      <c r="Y79" s="31"/>
      <c r="Z79" s="35"/>
    </row>
    <row r="80" spans="1:26" ht="12.75" customHeight="1">
      <c r="A80" s="45"/>
      <c r="B80" s="1"/>
      <c r="C80" s="1"/>
      <c r="D80" s="1"/>
      <c r="E80" s="1"/>
      <c r="F80" s="166"/>
      <c r="G80" s="30"/>
      <c r="H80" s="30"/>
      <c r="I80" s="263"/>
      <c r="J80" s="263"/>
      <c r="K80" s="30"/>
      <c r="L80" s="30"/>
      <c r="M80" s="30"/>
      <c r="N80" s="263"/>
      <c r="O80" s="263"/>
      <c r="Q80" s="263"/>
      <c r="R80" s="31"/>
      <c r="S80" s="263"/>
      <c r="T80" s="1"/>
      <c r="U80" s="1"/>
      <c r="V80" s="3"/>
      <c r="W80" s="31"/>
      <c r="X80" s="31"/>
      <c r="Y80" s="31"/>
      <c r="Z80" s="35"/>
    </row>
    <row r="81" spans="1:26" ht="12.75" customHeight="1">
      <c r="A81" s="45"/>
      <c r="B81" s="1"/>
      <c r="C81" s="1"/>
      <c r="D81" s="1"/>
      <c r="E81" s="1"/>
      <c r="F81" s="166"/>
      <c r="G81" s="30"/>
      <c r="H81" s="30"/>
      <c r="I81" s="263"/>
      <c r="J81" s="263"/>
      <c r="K81" s="30"/>
      <c r="L81" s="30"/>
      <c r="M81" s="30"/>
      <c r="N81" s="263"/>
      <c r="O81" s="263"/>
      <c r="Q81" s="263"/>
      <c r="R81" s="31"/>
      <c r="S81" s="263"/>
      <c r="T81" s="1"/>
      <c r="U81" s="1"/>
      <c r="V81" s="3"/>
      <c r="W81" s="31"/>
      <c r="X81" s="31"/>
      <c r="Y81" s="31"/>
      <c r="Z81" s="35"/>
    </row>
    <row r="82" spans="1:26" ht="12.75" customHeight="1">
      <c r="A82" s="45"/>
      <c r="B82" s="1"/>
      <c r="C82" s="1"/>
      <c r="D82" s="1"/>
      <c r="E82" s="1"/>
      <c r="F82" s="166"/>
      <c r="G82" s="30"/>
      <c r="H82" s="30"/>
      <c r="I82" s="263"/>
      <c r="J82" s="263"/>
      <c r="K82" s="30"/>
      <c r="L82" s="30"/>
      <c r="M82" s="30"/>
      <c r="N82" s="263"/>
      <c r="O82" s="263"/>
      <c r="Q82" s="263"/>
      <c r="R82" s="31"/>
      <c r="S82" s="263"/>
      <c r="T82" s="1"/>
      <c r="U82" s="1"/>
      <c r="V82" s="3"/>
      <c r="W82" s="31"/>
      <c r="X82" s="31"/>
      <c r="Y82" s="31"/>
      <c r="Z82" s="35"/>
    </row>
    <row r="83" spans="1:26" ht="12.75" customHeight="1">
      <c r="A83" s="45"/>
      <c r="B83" s="1"/>
      <c r="C83" s="1"/>
      <c r="D83" s="1"/>
      <c r="E83" s="1"/>
      <c r="F83" s="166"/>
      <c r="G83" s="30"/>
      <c r="H83" s="30"/>
      <c r="I83" s="263"/>
      <c r="J83" s="263"/>
      <c r="K83" s="30"/>
      <c r="L83" s="30"/>
      <c r="M83" s="30"/>
      <c r="N83" s="263"/>
      <c r="O83" s="263"/>
      <c r="Q83" s="263"/>
      <c r="R83" s="31"/>
      <c r="S83" s="263"/>
      <c r="T83" s="1"/>
      <c r="U83" s="1"/>
      <c r="V83" s="3"/>
      <c r="W83" s="31"/>
      <c r="X83" s="31"/>
      <c r="Y83" s="31"/>
      <c r="Z83" s="35"/>
    </row>
    <row r="84" spans="1:26" ht="12.75" customHeight="1">
      <c r="A84" s="45"/>
      <c r="B84" s="1"/>
      <c r="C84" s="1"/>
      <c r="D84" s="1"/>
      <c r="E84" s="1"/>
      <c r="F84" s="166"/>
      <c r="G84" s="30"/>
      <c r="H84" s="30"/>
      <c r="I84" s="263"/>
      <c r="J84" s="263"/>
      <c r="K84" s="30"/>
      <c r="L84" s="30"/>
      <c r="M84" s="30"/>
      <c r="N84" s="263"/>
      <c r="O84" s="263"/>
      <c r="Q84" s="263"/>
      <c r="R84" s="31"/>
      <c r="S84" s="263"/>
      <c r="T84" s="1"/>
      <c r="U84" s="1"/>
      <c r="V84" s="3"/>
      <c r="W84" s="31"/>
      <c r="X84" s="31"/>
      <c r="Y84" s="31"/>
      <c r="Z84" s="35"/>
    </row>
    <row r="85" spans="1:26" ht="12.75" customHeight="1">
      <c r="A85" s="45"/>
      <c r="B85" s="1"/>
      <c r="C85" s="1"/>
      <c r="D85" s="1"/>
      <c r="E85" s="1"/>
      <c r="F85" s="166"/>
      <c r="G85" s="30"/>
      <c r="H85" s="30"/>
      <c r="I85" s="263"/>
      <c r="J85" s="263"/>
      <c r="K85" s="30"/>
      <c r="L85" s="30"/>
      <c r="M85" s="30"/>
      <c r="N85" s="263"/>
      <c r="O85" s="263"/>
      <c r="Q85" s="263"/>
      <c r="R85" s="31"/>
      <c r="S85" s="263"/>
      <c r="T85" s="1"/>
      <c r="U85" s="1"/>
      <c r="V85" s="3"/>
      <c r="W85" s="31"/>
      <c r="X85" s="31"/>
      <c r="Y85" s="31"/>
      <c r="Z85" s="35"/>
    </row>
    <row r="86" spans="1:26" ht="12.75" customHeight="1">
      <c r="A86" s="45"/>
      <c r="B86" s="1"/>
      <c r="C86" s="1"/>
      <c r="D86" s="1"/>
      <c r="E86" s="1"/>
      <c r="F86" s="166"/>
      <c r="G86" s="30"/>
      <c r="H86" s="30"/>
      <c r="I86" s="263"/>
      <c r="J86" s="263"/>
      <c r="K86" s="30"/>
      <c r="L86" s="30"/>
      <c r="M86" s="30"/>
      <c r="N86" s="263"/>
      <c r="O86" s="263"/>
      <c r="Q86" s="263"/>
      <c r="R86" s="31"/>
      <c r="S86" s="263"/>
      <c r="T86" s="1"/>
      <c r="U86" s="1"/>
      <c r="V86" s="3"/>
      <c r="W86" s="31"/>
      <c r="X86" s="31"/>
      <c r="Y86" s="31"/>
      <c r="Z86" s="35"/>
    </row>
    <row r="87" spans="1:26" ht="12.75" customHeight="1">
      <c r="A87" s="45"/>
      <c r="B87" s="1"/>
      <c r="C87" s="1"/>
      <c r="D87" s="1"/>
      <c r="E87" s="1"/>
      <c r="F87" s="166"/>
      <c r="G87" s="30"/>
      <c r="H87" s="30"/>
      <c r="I87" s="263"/>
      <c r="J87" s="263"/>
      <c r="K87" s="30"/>
      <c r="L87" s="30"/>
      <c r="M87" s="30"/>
      <c r="N87" s="263"/>
      <c r="O87" s="263"/>
      <c r="Q87" s="263"/>
      <c r="R87" s="31"/>
      <c r="S87" s="263"/>
      <c r="T87" s="1"/>
      <c r="U87" s="1"/>
      <c r="V87" s="3"/>
      <c r="W87" s="31"/>
      <c r="X87" s="31"/>
      <c r="Y87" s="31"/>
      <c r="Z87" s="35"/>
    </row>
    <row r="88" spans="1:26" ht="12.75" customHeight="1">
      <c r="A88" s="45"/>
      <c r="B88" s="1"/>
      <c r="C88" s="1"/>
      <c r="D88" s="1"/>
      <c r="E88" s="1"/>
      <c r="F88" s="166"/>
      <c r="G88" s="30"/>
      <c r="H88" s="30"/>
      <c r="I88" s="263"/>
      <c r="J88" s="263"/>
      <c r="K88" s="30"/>
      <c r="L88" s="30"/>
      <c r="M88" s="30"/>
      <c r="N88" s="263"/>
      <c r="O88" s="263"/>
      <c r="Q88" s="263"/>
      <c r="R88" s="31"/>
      <c r="S88" s="263"/>
      <c r="T88" s="1"/>
      <c r="U88" s="1"/>
      <c r="V88" s="3"/>
      <c r="W88" s="31"/>
      <c r="X88" s="31"/>
      <c r="Y88" s="31"/>
      <c r="Z88" s="35"/>
    </row>
    <row r="89" spans="1:26" ht="12.75" customHeight="1">
      <c r="A89" s="45"/>
      <c r="B89" s="1"/>
      <c r="C89" s="1"/>
      <c r="D89" s="1"/>
      <c r="E89" s="1"/>
      <c r="F89" s="166"/>
      <c r="G89" s="30"/>
      <c r="H89" s="30"/>
      <c r="I89" s="263"/>
      <c r="J89" s="263"/>
      <c r="K89" s="30"/>
      <c r="L89" s="30"/>
      <c r="M89" s="30"/>
      <c r="N89" s="263"/>
      <c r="O89" s="263"/>
      <c r="Q89" s="263"/>
      <c r="R89" s="31"/>
      <c r="S89" s="263"/>
      <c r="T89" s="1"/>
      <c r="U89" s="1"/>
      <c r="V89" s="3"/>
      <c r="W89" s="31"/>
      <c r="X89" s="31"/>
      <c r="Y89" s="31"/>
      <c r="Z89" s="35"/>
    </row>
    <row r="90" spans="1:26" ht="12.75" customHeight="1">
      <c r="A90" s="45"/>
      <c r="B90" s="1"/>
      <c r="C90" s="1"/>
      <c r="D90" s="1"/>
      <c r="E90" s="1"/>
      <c r="F90" s="166"/>
      <c r="G90" s="30"/>
      <c r="H90" s="30"/>
      <c r="I90" s="263"/>
      <c r="J90" s="263"/>
      <c r="K90" s="30"/>
      <c r="L90" s="30"/>
      <c r="M90" s="30"/>
      <c r="N90" s="263"/>
      <c r="O90" s="263"/>
      <c r="Q90" s="263"/>
      <c r="R90" s="31"/>
      <c r="S90" s="263"/>
      <c r="T90" s="1"/>
      <c r="U90" s="1"/>
      <c r="V90" s="3"/>
      <c r="W90" s="31"/>
      <c r="X90" s="31"/>
      <c r="Y90" s="31"/>
      <c r="Z90" s="35"/>
    </row>
    <row r="91" spans="1:26" ht="12.75" customHeight="1">
      <c r="A91" s="45"/>
      <c r="B91" s="1"/>
      <c r="C91" s="1"/>
      <c r="D91" s="1"/>
      <c r="E91" s="1"/>
      <c r="F91" s="166"/>
      <c r="G91" s="30"/>
      <c r="H91" s="30"/>
      <c r="I91" s="263"/>
      <c r="J91" s="263"/>
      <c r="K91" s="30"/>
      <c r="L91" s="30"/>
      <c r="M91" s="30"/>
      <c r="N91" s="263"/>
      <c r="O91" s="263"/>
      <c r="Q91" s="263"/>
      <c r="R91" s="31"/>
      <c r="S91" s="263"/>
      <c r="T91" s="1"/>
      <c r="U91" s="1"/>
      <c r="V91" s="3"/>
      <c r="W91" s="31"/>
      <c r="X91" s="31"/>
      <c r="Y91" s="31"/>
      <c r="Z91" s="35"/>
    </row>
    <row r="92" spans="1:26" ht="12.75" customHeight="1">
      <c r="A92" s="45"/>
      <c r="B92" s="1"/>
      <c r="C92" s="1"/>
      <c r="D92" s="1"/>
      <c r="E92" s="1"/>
      <c r="F92" s="166"/>
      <c r="G92" s="30"/>
      <c r="H92" s="30"/>
      <c r="I92" s="263"/>
      <c r="J92" s="263"/>
      <c r="K92" s="30"/>
      <c r="L92" s="30"/>
      <c r="M92" s="30"/>
      <c r="N92" s="263"/>
      <c r="O92" s="263"/>
      <c r="Q92" s="263"/>
      <c r="R92" s="31"/>
      <c r="S92" s="263"/>
      <c r="T92" s="1"/>
      <c r="U92" s="1"/>
      <c r="V92" s="3"/>
      <c r="W92" s="31"/>
      <c r="X92" s="31"/>
      <c r="Y92" s="31"/>
      <c r="Z92" s="35"/>
    </row>
    <row r="93" spans="1:26" ht="12.75" customHeight="1">
      <c r="A93" s="45"/>
      <c r="B93" s="1"/>
      <c r="C93" s="1"/>
      <c r="D93" s="1"/>
      <c r="E93" s="1"/>
      <c r="F93" s="166"/>
      <c r="G93" s="30"/>
      <c r="H93" s="30"/>
      <c r="I93" s="263"/>
      <c r="J93" s="263"/>
      <c r="K93" s="30"/>
      <c r="L93" s="30"/>
      <c r="M93" s="30"/>
      <c r="N93" s="263"/>
      <c r="O93" s="263"/>
      <c r="Q93" s="263"/>
      <c r="R93" s="31"/>
      <c r="S93" s="263"/>
      <c r="T93" s="1"/>
      <c r="U93" s="1"/>
      <c r="V93" s="3"/>
      <c r="W93" s="31"/>
      <c r="X93" s="31"/>
      <c r="Y93" s="31"/>
      <c r="Z93" s="35"/>
    </row>
    <row r="94" spans="1:26" ht="12.75" customHeight="1">
      <c r="A94" s="45"/>
      <c r="B94" s="1"/>
      <c r="C94" s="1"/>
      <c r="D94" s="1"/>
      <c r="E94" s="1"/>
      <c r="F94" s="166"/>
      <c r="G94" s="30"/>
      <c r="H94" s="30"/>
      <c r="I94" s="263"/>
      <c r="J94" s="263"/>
      <c r="K94" s="30"/>
      <c r="L94" s="30"/>
      <c r="M94" s="30"/>
      <c r="N94" s="263"/>
      <c r="O94" s="263"/>
      <c r="Q94" s="263"/>
      <c r="R94" s="31"/>
      <c r="S94" s="263"/>
      <c r="T94" s="1"/>
      <c r="U94" s="1"/>
      <c r="V94" s="3"/>
      <c r="W94" s="31"/>
      <c r="X94" s="31"/>
      <c r="Y94" s="31"/>
      <c r="Z94" s="35"/>
    </row>
    <row r="95" spans="1:26" ht="12.75" customHeight="1">
      <c r="A95" s="45"/>
      <c r="B95" s="1"/>
      <c r="C95" s="1"/>
      <c r="D95" s="1"/>
      <c r="E95" s="1"/>
      <c r="F95" s="166"/>
      <c r="G95" s="30"/>
      <c r="H95" s="30"/>
      <c r="I95" s="263"/>
      <c r="J95" s="263"/>
      <c r="K95" s="30"/>
      <c r="L95" s="30"/>
      <c r="M95" s="30"/>
      <c r="N95" s="263"/>
      <c r="O95" s="263"/>
      <c r="Q95" s="263"/>
      <c r="R95" s="31"/>
      <c r="S95" s="263"/>
      <c r="T95" s="1"/>
      <c r="U95" s="1"/>
      <c r="V95" s="3"/>
      <c r="W95" s="31"/>
      <c r="X95" s="31"/>
      <c r="Y95" s="31"/>
      <c r="Z95" s="35"/>
    </row>
    <row r="96" spans="1:26" ht="12.75" customHeight="1">
      <c r="A96" s="45"/>
      <c r="B96" s="1"/>
      <c r="C96" s="1"/>
      <c r="D96" s="1"/>
      <c r="E96" s="1"/>
      <c r="F96" s="166"/>
      <c r="G96" s="30"/>
      <c r="H96" s="30"/>
      <c r="I96" s="263"/>
      <c r="J96" s="263"/>
      <c r="K96" s="30"/>
      <c r="L96" s="30"/>
      <c r="M96" s="30"/>
      <c r="N96" s="263"/>
      <c r="O96" s="263"/>
      <c r="Q96" s="263"/>
      <c r="R96" s="31"/>
      <c r="S96" s="263"/>
      <c r="T96" s="1"/>
      <c r="U96" s="1"/>
      <c r="V96" s="3"/>
      <c r="W96" s="31"/>
      <c r="X96" s="31"/>
      <c r="Y96" s="31"/>
      <c r="Z96" s="35"/>
    </row>
    <row r="97" spans="1:26" ht="12.75" customHeight="1">
      <c r="A97" s="45"/>
      <c r="B97" s="1"/>
      <c r="C97" s="1"/>
      <c r="D97" s="1"/>
      <c r="E97" s="1"/>
      <c r="F97" s="166"/>
      <c r="G97" s="30"/>
      <c r="H97" s="30"/>
      <c r="I97" s="263"/>
      <c r="J97" s="263"/>
      <c r="K97" s="30"/>
      <c r="L97" s="30"/>
      <c r="M97" s="30"/>
      <c r="N97" s="263"/>
      <c r="O97" s="263"/>
      <c r="Q97" s="263"/>
      <c r="R97" s="31"/>
      <c r="S97" s="263"/>
      <c r="T97" s="1"/>
      <c r="U97" s="1"/>
      <c r="V97" s="3"/>
      <c r="W97" s="31"/>
      <c r="X97" s="31"/>
      <c r="Y97" s="31"/>
      <c r="Z97" s="35"/>
    </row>
    <row r="98" spans="1:26" ht="12.75" customHeight="1">
      <c r="A98" s="45"/>
      <c r="B98" s="1"/>
      <c r="C98" s="1"/>
      <c r="D98" s="1"/>
      <c r="E98" s="1"/>
      <c r="F98" s="166"/>
      <c r="G98" s="30"/>
      <c r="H98" s="30"/>
      <c r="I98" s="263"/>
      <c r="J98" s="263"/>
      <c r="K98" s="30"/>
      <c r="L98" s="30"/>
      <c r="M98" s="30"/>
      <c r="N98" s="263"/>
      <c r="O98" s="263"/>
      <c r="Q98" s="263"/>
      <c r="R98" s="31"/>
      <c r="S98" s="263"/>
      <c r="T98" s="1"/>
      <c r="U98" s="1"/>
      <c r="V98" s="3"/>
      <c r="W98" s="31"/>
      <c r="X98" s="31"/>
      <c r="Y98" s="31"/>
      <c r="Z98" s="35"/>
    </row>
    <row r="99" spans="1:26" ht="12.75" customHeight="1">
      <c r="A99" s="45"/>
      <c r="B99" s="1"/>
      <c r="C99" s="1"/>
      <c r="D99" s="1"/>
      <c r="E99" s="1"/>
      <c r="F99" s="166"/>
      <c r="G99" s="30"/>
      <c r="H99" s="30"/>
      <c r="I99" s="263"/>
      <c r="J99" s="263"/>
      <c r="K99" s="30"/>
      <c r="L99" s="30"/>
      <c r="M99" s="30"/>
      <c r="N99" s="263"/>
      <c r="O99" s="263"/>
      <c r="Q99" s="263"/>
      <c r="R99" s="31"/>
      <c r="S99" s="263"/>
      <c r="T99" s="1"/>
      <c r="U99" s="1"/>
      <c r="V99" s="3"/>
      <c r="W99" s="31"/>
      <c r="X99" s="31"/>
      <c r="Y99" s="31"/>
      <c r="Z99" s="35"/>
    </row>
    <row r="100" spans="1:26" ht="12.75" customHeight="1">
      <c r="A100" s="45"/>
      <c r="B100" s="1"/>
      <c r="C100" s="1"/>
      <c r="D100" s="1"/>
      <c r="E100" s="1"/>
      <c r="F100" s="166"/>
      <c r="G100" s="30"/>
      <c r="H100" s="30"/>
      <c r="I100" s="263"/>
      <c r="J100" s="263"/>
      <c r="K100" s="30"/>
      <c r="L100" s="30"/>
      <c r="M100" s="30"/>
      <c r="N100" s="263"/>
      <c r="O100" s="263"/>
      <c r="Q100" s="263"/>
      <c r="R100" s="31"/>
      <c r="S100" s="263"/>
      <c r="T100" s="1"/>
      <c r="U100" s="1"/>
      <c r="V100" s="3"/>
      <c r="W100" s="31"/>
      <c r="X100" s="31"/>
      <c r="Y100" s="31"/>
      <c r="Z100" s="35"/>
    </row>
    <row r="101" spans="1:26" ht="12.75" customHeight="1">
      <c r="A101" s="45"/>
      <c r="B101" s="1"/>
      <c r="C101" s="1"/>
      <c r="D101" s="1"/>
      <c r="E101" s="1"/>
      <c r="F101" s="166"/>
      <c r="G101" s="30"/>
      <c r="H101" s="30"/>
      <c r="I101" s="263"/>
      <c r="J101" s="263"/>
      <c r="K101" s="30"/>
      <c r="L101" s="30"/>
      <c r="M101" s="30"/>
      <c r="N101" s="263"/>
      <c r="O101" s="263"/>
      <c r="Q101" s="263"/>
      <c r="R101" s="31"/>
      <c r="S101" s="263"/>
      <c r="T101" s="1"/>
      <c r="U101" s="1"/>
      <c r="V101" s="3"/>
      <c r="W101" s="31"/>
      <c r="X101" s="31"/>
      <c r="Y101" s="31"/>
      <c r="Z101" s="35"/>
    </row>
    <row r="102" spans="1:26" ht="12.75" customHeight="1">
      <c r="A102" s="45"/>
      <c r="B102" s="1"/>
      <c r="C102" s="1"/>
      <c r="D102" s="1"/>
      <c r="E102" s="1"/>
      <c r="F102" s="166"/>
      <c r="G102" s="30"/>
      <c r="H102" s="30"/>
      <c r="I102" s="263"/>
      <c r="J102" s="263"/>
      <c r="K102" s="30"/>
      <c r="L102" s="30"/>
      <c r="M102" s="30"/>
      <c r="N102" s="263"/>
      <c r="O102" s="263"/>
      <c r="Q102" s="263"/>
      <c r="R102" s="31"/>
      <c r="S102" s="263"/>
      <c r="T102" s="1"/>
      <c r="U102" s="1"/>
      <c r="V102" s="3"/>
      <c r="W102" s="31"/>
      <c r="X102" s="31"/>
      <c r="Y102" s="31"/>
      <c r="Z102" s="35"/>
    </row>
    <row r="103" spans="1:26" ht="12.75" customHeight="1">
      <c r="A103" s="45"/>
      <c r="B103" s="1"/>
      <c r="C103" s="1"/>
      <c r="D103" s="1"/>
      <c r="E103" s="1"/>
      <c r="F103" s="166"/>
      <c r="G103" s="30"/>
      <c r="H103" s="30"/>
      <c r="I103" s="263"/>
      <c r="J103" s="263"/>
      <c r="K103" s="30"/>
      <c r="L103" s="30"/>
      <c r="M103" s="30"/>
      <c r="N103" s="263"/>
      <c r="O103" s="263"/>
      <c r="Q103" s="263"/>
      <c r="R103" s="31"/>
      <c r="S103" s="263"/>
      <c r="T103" s="1"/>
      <c r="U103" s="1"/>
      <c r="V103" s="3"/>
      <c r="W103" s="31"/>
      <c r="X103" s="31"/>
      <c r="Y103" s="31"/>
      <c r="Z103" s="35"/>
    </row>
    <row r="104" spans="1:26" ht="12.75" customHeight="1">
      <c r="A104" s="45"/>
      <c r="B104" s="1"/>
      <c r="C104" s="1"/>
      <c r="D104" s="1"/>
      <c r="E104" s="1"/>
      <c r="F104" s="166"/>
      <c r="G104" s="30"/>
      <c r="H104" s="30"/>
      <c r="I104" s="263"/>
      <c r="J104" s="263"/>
      <c r="K104" s="30"/>
      <c r="L104" s="30"/>
      <c r="M104" s="30"/>
      <c r="N104" s="263"/>
      <c r="O104" s="263"/>
      <c r="Q104" s="263"/>
      <c r="R104" s="31"/>
      <c r="S104" s="263"/>
      <c r="T104" s="1"/>
      <c r="U104" s="1"/>
      <c r="V104" s="3"/>
      <c r="W104" s="31"/>
      <c r="X104" s="31"/>
      <c r="Y104" s="31"/>
      <c r="Z104" s="35"/>
    </row>
    <row r="105" spans="1:26" ht="12.75" customHeight="1">
      <c r="A105" s="45"/>
      <c r="B105" s="1"/>
      <c r="C105" s="1"/>
      <c r="D105" s="1"/>
      <c r="E105" s="1"/>
      <c r="F105" s="166"/>
      <c r="G105" s="30"/>
      <c r="H105" s="30"/>
      <c r="I105" s="263"/>
      <c r="J105" s="263"/>
      <c r="K105" s="30"/>
      <c r="L105" s="30"/>
      <c r="M105" s="30"/>
      <c r="N105" s="263"/>
      <c r="O105" s="263"/>
      <c r="Q105" s="263"/>
      <c r="R105" s="31"/>
      <c r="S105" s="263"/>
      <c r="T105" s="1"/>
      <c r="U105" s="1"/>
      <c r="V105" s="3"/>
      <c r="W105" s="31"/>
      <c r="X105" s="31"/>
      <c r="Y105" s="31"/>
      <c r="Z105" s="35"/>
    </row>
    <row r="106" spans="1:26" ht="12.75" customHeight="1">
      <c r="A106" s="45"/>
      <c r="B106" s="1"/>
      <c r="C106" s="1"/>
      <c r="D106" s="1"/>
      <c r="E106" s="1"/>
      <c r="F106" s="166"/>
      <c r="G106" s="30"/>
      <c r="H106" s="30"/>
      <c r="I106" s="263"/>
      <c r="J106" s="263"/>
      <c r="K106" s="30"/>
      <c r="L106" s="30"/>
      <c r="M106" s="30"/>
      <c r="N106" s="263"/>
      <c r="O106" s="263"/>
      <c r="Q106" s="263"/>
      <c r="R106" s="31"/>
      <c r="S106" s="263"/>
      <c r="T106" s="1"/>
      <c r="U106" s="1"/>
      <c r="V106" s="3"/>
      <c r="W106" s="31"/>
      <c r="X106" s="31"/>
      <c r="Y106" s="31"/>
      <c r="Z106" s="35"/>
    </row>
    <row r="107" spans="1:26" ht="12.75" customHeight="1">
      <c r="A107" s="45"/>
      <c r="B107" s="1"/>
      <c r="C107" s="1"/>
      <c r="D107" s="1"/>
      <c r="E107" s="1"/>
      <c r="F107" s="166"/>
      <c r="G107" s="30"/>
      <c r="H107" s="30"/>
      <c r="I107" s="263"/>
      <c r="J107" s="263"/>
      <c r="K107" s="30"/>
      <c r="L107" s="30"/>
      <c r="M107" s="30"/>
      <c r="N107" s="263"/>
      <c r="O107" s="263"/>
      <c r="Q107" s="263"/>
      <c r="R107" s="31"/>
      <c r="S107" s="263"/>
      <c r="T107" s="1"/>
      <c r="U107" s="1"/>
      <c r="V107" s="3"/>
      <c r="W107" s="31"/>
      <c r="X107" s="31"/>
      <c r="Y107" s="31"/>
      <c r="Z107" s="35"/>
    </row>
    <row r="108" spans="1:26" ht="12.75" customHeight="1">
      <c r="A108" s="45"/>
      <c r="B108" s="1"/>
      <c r="C108" s="1"/>
      <c r="D108" s="1"/>
      <c r="E108" s="1"/>
      <c r="F108" s="166"/>
      <c r="G108" s="30"/>
      <c r="H108" s="30"/>
      <c r="I108" s="263"/>
      <c r="J108" s="263"/>
      <c r="K108" s="30"/>
      <c r="L108" s="30"/>
      <c r="M108" s="30"/>
      <c r="N108" s="263"/>
      <c r="O108" s="263"/>
      <c r="Q108" s="263"/>
      <c r="R108" s="31"/>
      <c r="S108" s="263"/>
      <c r="T108" s="1"/>
      <c r="U108" s="1"/>
      <c r="V108" s="3"/>
      <c r="W108" s="31"/>
      <c r="X108" s="31"/>
      <c r="Y108" s="31"/>
      <c r="Z108" s="35"/>
    </row>
    <row r="109" spans="1:26" ht="12.75" customHeight="1">
      <c r="A109" s="45"/>
      <c r="B109" s="1"/>
      <c r="C109" s="1"/>
      <c r="D109" s="1"/>
      <c r="E109" s="1"/>
      <c r="F109" s="166"/>
      <c r="G109" s="30"/>
      <c r="H109" s="30"/>
      <c r="I109" s="263"/>
      <c r="J109" s="263"/>
      <c r="K109" s="30"/>
      <c r="L109" s="30"/>
      <c r="M109" s="30"/>
      <c r="N109" s="263"/>
      <c r="O109" s="263"/>
      <c r="Q109" s="263"/>
      <c r="R109" s="31"/>
      <c r="S109" s="263"/>
      <c r="T109" s="1"/>
      <c r="U109" s="1"/>
      <c r="V109" s="3"/>
      <c r="W109" s="31"/>
      <c r="X109" s="31"/>
      <c r="Y109" s="31"/>
      <c r="Z109" s="35"/>
    </row>
    <row r="110" spans="1:26" ht="12.75" customHeight="1">
      <c r="A110" s="45"/>
      <c r="B110" s="1"/>
      <c r="C110" s="1"/>
      <c r="D110" s="1"/>
      <c r="E110" s="1"/>
      <c r="F110" s="166"/>
      <c r="G110" s="30"/>
      <c r="H110" s="30"/>
      <c r="I110" s="263"/>
      <c r="J110" s="263"/>
      <c r="K110" s="30"/>
      <c r="L110" s="30"/>
      <c r="M110" s="30"/>
      <c r="N110" s="263"/>
      <c r="O110" s="263"/>
      <c r="Q110" s="263"/>
      <c r="R110" s="31"/>
      <c r="S110" s="263"/>
      <c r="T110" s="1"/>
      <c r="U110" s="1"/>
      <c r="V110" s="3"/>
      <c r="W110" s="31"/>
      <c r="X110" s="31"/>
      <c r="Y110" s="31"/>
      <c r="Z110" s="35"/>
    </row>
    <row r="111" spans="1:26" ht="12.75" customHeight="1">
      <c r="A111" s="45"/>
      <c r="B111" s="1"/>
      <c r="C111" s="1"/>
      <c r="D111" s="1"/>
      <c r="E111" s="1"/>
      <c r="F111" s="166"/>
      <c r="G111" s="30"/>
      <c r="H111" s="30"/>
      <c r="I111" s="263"/>
      <c r="J111" s="263"/>
      <c r="K111" s="30"/>
      <c r="L111" s="30"/>
      <c r="M111" s="30"/>
      <c r="N111" s="263"/>
      <c r="O111" s="263"/>
      <c r="Q111" s="263"/>
      <c r="R111" s="31"/>
      <c r="S111" s="263"/>
      <c r="T111" s="1"/>
      <c r="U111" s="1"/>
      <c r="V111" s="3"/>
      <c r="W111" s="31"/>
      <c r="X111" s="31"/>
      <c r="Y111" s="31"/>
      <c r="Z111" s="35"/>
    </row>
    <row r="112" spans="1:26" ht="12.75" customHeight="1">
      <c r="A112" s="45"/>
      <c r="B112" s="1"/>
      <c r="C112" s="1"/>
      <c r="D112" s="1"/>
      <c r="E112" s="1"/>
      <c r="F112" s="166"/>
      <c r="G112" s="30"/>
      <c r="H112" s="30"/>
      <c r="I112" s="263"/>
      <c r="J112" s="263"/>
      <c r="K112" s="30"/>
      <c r="L112" s="30"/>
      <c r="M112" s="30"/>
      <c r="N112" s="263"/>
      <c r="O112" s="263"/>
      <c r="Q112" s="263"/>
      <c r="R112" s="31"/>
      <c r="S112" s="263"/>
      <c r="T112" s="1"/>
      <c r="U112" s="1"/>
      <c r="V112" s="3"/>
      <c r="W112" s="31"/>
      <c r="X112" s="31"/>
      <c r="Y112" s="31"/>
      <c r="Z112" s="35"/>
    </row>
    <row r="113" spans="1:26" ht="12.75" customHeight="1">
      <c r="A113" s="45"/>
      <c r="B113" s="1"/>
      <c r="C113" s="1"/>
      <c r="D113" s="1"/>
      <c r="E113" s="1"/>
      <c r="F113" s="166"/>
      <c r="G113" s="30"/>
      <c r="H113" s="30"/>
      <c r="I113" s="263"/>
      <c r="J113" s="263"/>
      <c r="K113" s="30"/>
      <c r="L113" s="30"/>
      <c r="M113" s="30"/>
      <c r="N113" s="263"/>
      <c r="O113" s="263"/>
      <c r="Q113" s="263"/>
      <c r="R113" s="31"/>
      <c r="S113" s="263"/>
      <c r="T113" s="1"/>
      <c r="U113" s="1"/>
      <c r="V113" s="3"/>
      <c r="W113" s="31"/>
      <c r="X113" s="31"/>
      <c r="Y113" s="31"/>
      <c r="Z113" s="35"/>
    </row>
    <row r="114" spans="1:26" ht="12.75" customHeight="1">
      <c r="A114" s="45"/>
      <c r="B114" s="1"/>
      <c r="C114" s="1"/>
      <c r="D114" s="1"/>
      <c r="E114" s="1"/>
      <c r="F114" s="166"/>
      <c r="G114" s="30"/>
      <c r="H114" s="30"/>
      <c r="I114" s="263"/>
      <c r="J114" s="263"/>
      <c r="K114" s="30"/>
      <c r="L114" s="30"/>
      <c r="M114" s="30"/>
      <c r="N114" s="263"/>
      <c r="O114" s="263"/>
      <c r="Q114" s="263"/>
      <c r="R114" s="31"/>
      <c r="S114" s="263"/>
      <c r="T114" s="1"/>
      <c r="U114" s="1"/>
      <c r="V114" s="3"/>
      <c r="W114" s="31"/>
      <c r="X114" s="31"/>
      <c r="Y114" s="31"/>
      <c r="Z114" s="35"/>
    </row>
    <row r="115" spans="1:26" ht="12.75" customHeight="1">
      <c r="A115" s="45"/>
      <c r="B115" s="1"/>
      <c r="C115" s="1"/>
      <c r="D115" s="1"/>
      <c r="E115" s="1"/>
      <c r="F115" s="166"/>
      <c r="G115" s="30"/>
      <c r="H115" s="30"/>
      <c r="I115" s="263"/>
      <c r="J115" s="263"/>
      <c r="K115" s="30"/>
      <c r="L115" s="30"/>
      <c r="M115" s="30"/>
      <c r="N115" s="263"/>
      <c r="O115" s="263"/>
      <c r="Q115" s="263"/>
      <c r="R115" s="31"/>
      <c r="S115" s="263"/>
      <c r="T115" s="1"/>
      <c r="U115" s="1"/>
      <c r="V115" s="3"/>
      <c r="W115" s="31"/>
      <c r="X115" s="31"/>
      <c r="Y115" s="31"/>
      <c r="Z115" s="35"/>
    </row>
    <row r="116" spans="1:26" ht="12.75" customHeight="1">
      <c r="A116" s="45"/>
      <c r="B116" s="1"/>
      <c r="C116" s="1"/>
      <c r="D116" s="1"/>
      <c r="E116" s="1"/>
      <c r="F116" s="166"/>
      <c r="G116" s="30"/>
      <c r="H116" s="30"/>
      <c r="I116" s="263"/>
      <c r="J116" s="263"/>
      <c r="K116" s="30"/>
      <c r="L116" s="30"/>
      <c r="M116" s="30"/>
      <c r="N116" s="263"/>
      <c r="O116" s="263"/>
      <c r="Q116" s="263"/>
      <c r="R116" s="31"/>
      <c r="S116" s="263"/>
      <c r="T116" s="1"/>
      <c r="U116" s="1"/>
      <c r="V116" s="3"/>
      <c r="W116" s="31"/>
      <c r="X116" s="31"/>
      <c r="Y116" s="31"/>
      <c r="Z116" s="35"/>
    </row>
    <row r="117" spans="1:26" ht="12.75" customHeight="1">
      <c r="A117" s="45"/>
      <c r="B117" s="1"/>
      <c r="C117" s="1"/>
      <c r="D117" s="1"/>
      <c r="E117" s="1"/>
      <c r="F117" s="166"/>
      <c r="G117" s="30"/>
      <c r="H117" s="30"/>
      <c r="I117" s="263"/>
      <c r="J117" s="263"/>
      <c r="K117" s="30"/>
      <c r="L117" s="30"/>
      <c r="M117" s="30"/>
      <c r="N117" s="263"/>
      <c r="O117" s="263"/>
      <c r="Q117" s="263"/>
      <c r="R117" s="31"/>
      <c r="S117" s="263"/>
      <c r="T117" s="1"/>
      <c r="U117" s="1"/>
      <c r="V117" s="3"/>
      <c r="W117" s="31"/>
      <c r="X117" s="31"/>
      <c r="Y117" s="31"/>
      <c r="Z117" s="35"/>
    </row>
    <row r="118" spans="1:26" ht="12.75" customHeight="1">
      <c r="A118" s="45"/>
      <c r="B118" s="1"/>
      <c r="C118" s="1"/>
      <c r="D118" s="1"/>
      <c r="E118" s="1"/>
      <c r="F118" s="166"/>
      <c r="G118" s="30"/>
      <c r="H118" s="30"/>
      <c r="I118" s="263"/>
      <c r="J118" s="263"/>
      <c r="K118" s="30"/>
      <c r="L118" s="30"/>
      <c r="M118" s="30"/>
      <c r="N118" s="263"/>
      <c r="O118" s="263"/>
      <c r="Q118" s="263"/>
      <c r="R118" s="31"/>
      <c r="S118" s="263"/>
      <c r="T118" s="1"/>
      <c r="U118" s="1"/>
      <c r="V118" s="3"/>
      <c r="W118" s="31"/>
      <c r="X118" s="31"/>
      <c r="Y118" s="31"/>
      <c r="Z118" s="35"/>
    </row>
    <row r="119" spans="1:26" ht="12.75" customHeight="1">
      <c r="A119" s="45"/>
      <c r="B119" s="1"/>
      <c r="C119" s="1"/>
      <c r="D119" s="1"/>
      <c r="E119" s="1"/>
      <c r="F119" s="166"/>
      <c r="G119" s="30"/>
      <c r="H119" s="30"/>
      <c r="I119" s="263"/>
      <c r="J119" s="263"/>
      <c r="K119" s="30"/>
      <c r="L119" s="30"/>
      <c r="M119" s="30"/>
      <c r="N119" s="263"/>
      <c r="O119" s="263"/>
      <c r="Q119" s="263"/>
      <c r="R119" s="31"/>
      <c r="S119" s="263"/>
      <c r="T119" s="1"/>
      <c r="U119" s="1"/>
      <c r="V119" s="3"/>
      <c r="W119" s="31"/>
      <c r="X119" s="31"/>
      <c r="Y119" s="31"/>
      <c r="Z119" s="35"/>
    </row>
    <row r="120" spans="1:26" ht="12.75" customHeight="1">
      <c r="A120" s="45"/>
      <c r="B120" s="1"/>
      <c r="C120" s="1"/>
      <c r="D120" s="1"/>
      <c r="E120" s="1"/>
      <c r="F120" s="166"/>
      <c r="G120" s="30"/>
      <c r="H120" s="30"/>
      <c r="I120" s="263"/>
      <c r="J120" s="263"/>
      <c r="K120" s="30"/>
      <c r="L120" s="30"/>
      <c r="M120" s="30"/>
      <c r="N120" s="263"/>
      <c r="O120" s="263"/>
      <c r="Q120" s="263"/>
      <c r="R120" s="31"/>
      <c r="S120" s="263"/>
      <c r="T120" s="1"/>
      <c r="U120" s="1"/>
      <c r="V120" s="3"/>
      <c r="W120" s="31"/>
      <c r="X120" s="31"/>
      <c r="Y120" s="31"/>
      <c r="Z120" s="35"/>
    </row>
    <row r="121" spans="1:26" ht="12.75" customHeight="1">
      <c r="A121" s="45"/>
      <c r="B121" s="1"/>
      <c r="C121" s="1"/>
      <c r="D121" s="1"/>
      <c r="E121" s="1"/>
      <c r="F121" s="166"/>
      <c r="G121" s="30"/>
      <c r="H121" s="30"/>
      <c r="I121" s="263"/>
      <c r="J121" s="263"/>
      <c r="K121" s="30"/>
      <c r="L121" s="30"/>
      <c r="M121" s="30"/>
      <c r="N121" s="263"/>
      <c r="O121" s="263"/>
      <c r="Q121" s="263"/>
      <c r="R121" s="31"/>
      <c r="S121" s="263"/>
      <c r="T121" s="1"/>
      <c r="U121" s="1"/>
      <c r="V121" s="3"/>
      <c r="W121" s="31"/>
      <c r="X121" s="31"/>
      <c r="Y121" s="31"/>
      <c r="Z121" s="35"/>
    </row>
    <row r="122" spans="1:26" ht="12.75" customHeight="1">
      <c r="A122" s="45"/>
      <c r="B122" s="1"/>
      <c r="C122" s="1"/>
      <c r="D122" s="1"/>
      <c r="E122" s="1"/>
      <c r="F122" s="166"/>
      <c r="G122" s="30"/>
      <c r="H122" s="30"/>
      <c r="I122" s="263"/>
      <c r="J122" s="263"/>
      <c r="K122" s="30"/>
      <c r="L122" s="30"/>
      <c r="M122" s="30"/>
      <c r="N122" s="263"/>
      <c r="O122" s="263"/>
      <c r="Q122" s="263"/>
      <c r="R122" s="31"/>
      <c r="S122" s="263"/>
      <c r="T122" s="1"/>
      <c r="U122" s="1"/>
      <c r="V122" s="3"/>
      <c r="W122" s="31"/>
      <c r="X122" s="31"/>
      <c r="Y122" s="31"/>
      <c r="Z122" s="35"/>
    </row>
    <row r="123" spans="1:26" ht="12.75" customHeight="1">
      <c r="A123" s="45"/>
      <c r="B123" s="1"/>
      <c r="C123" s="1"/>
      <c r="D123" s="1"/>
      <c r="E123" s="1"/>
      <c r="F123" s="166"/>
      <c r="G123" s="30"/>
      <c r="H123" s="30"/>
      <c r="I123" s="263"/>
      <c r="J123" s="263"/>
      <c r="K123" s="30"/>
      <c r="L123" s="30"/>
      <c r="M123" s="30"/>
      <c r="N123" s="263"/>
      <c r="O123" s="263"/>
      <c r="Q123" s="263"/>
      <c r="R123" s="31"/>
      <c r="S123" s="263"/>
      <c r="T123" s="1"/>
      <c r="U123" s="1"/>
      <c r="V123" s="3"/>
      <c r="W123" s="31"/>
      <c r="X123" s="31"/>
      <c r="Y123" s="31"/>
      <c r="Z123" s="35"/>
    </row>
    <row r="124" spans="1:26" ht="12.75" customHeight="1">
      <c r="A124" s="45"/>
      <c r="B124" s="1"/>
      <c r="C124" s="1"/>
      <c r="D124" s="1"/>
      <c r="E124" s="1"/>
      <c r="F124" s="166"/>
      <c r="G124" s="30"/>
      <c r="H124" s="30"/>
      <c r="I124" s="263"/>
      <c r="J124" s="263"/>
      <c r="K124" s="30"/>
      <c r="L124" s="30"/>
      <c r="M124" s="30"/>
      <c r="N124" s="263"/>
      <c r="O124" s="263"/>
      <c r="Q124" s="263"/>
      <c r="R124" s="31"/>
      <c r="S124" s="263"/>
      <c r="T124" s="1"/>
      <c r="U124" s="1"/>
      <c r="V124" s="3"/>
      <c r="W124" s="31"/>
      <c r="X124" s="31"/>
      <c r="Y124" s="31"/>
      <c r="Z124" s="35"/>
    </row>
    <row r="125" spans="1:26" ht="12.75" customHeight="1">
      <c r="A125" s="45"/>
      <c r="B125" s="1"/>
      <c r="C125" s="1"/>
      <c r="D125" s="1"/>
      <c r="E125" s="1"/>
      <c r="F125" s="166"/>
      <c r="G125" s="30"/>
      <c r="H125" s="30"/>
      <c r="I125" s="263"/>
      <c r="J125" s="263"/>
      <c r="K125" s="30"/>
      <c r="L125" s="30"/>
      <c r="M125" s="30"/>
      <c r="N125" s="263"/>
      <c r="O125" s="263"/>
      <c r="Q125" s="263"/>
      <c r="R125" s="31"/>
      <c r="S125" s="263"/>
      <c r="T125" s="1"/>
      <c r="U125" s="1"/>
      <c r="V125" s="3"/>
      <c r="W125" s="31"/>
      <c r="X125" s="31"/>
      <c r="Y125" s="31"/>
      <c r="Z125" s="35"/>
    </row>
    <row r="126" spans="1:26" ht="12.75" customHeight="1">
      <c r="A126" s="45"/>
      <c r="B126" s="1"/>
      <c r="C126" s="1"/>
      <c r="D126" s="1"/>
      <c r="E126" s="1"/>
      <c r="F126" s="166"/>
      <c r="G126" s="30"/>
      <c r="H126" s="30"/>
      <c r="I126" s="263"/>
      <c r="J126" s="263"/>
      <c r="K126" s="30"/>
      <c r="L126" s="30"/>
      <c r="M126" s="30"/>
      <c r="N126" s="263"/>
      <c r="O126" s="263"/>
      <c r="Q126" s="263"/>
      <c r="R126" s="31"/>
      <c r="S126" s="263"/>
      <c r="T126" s="1"/>
      <c r="U126" s="1"/>
      <c r="V126" s="3"/>
      <c r="W126" s="31"/>
      <c r="X126" s="31"/>
      <c r="Y126" s="31"/>
      <c r="Z126" s="35"/>
    </row>
    <row r="127" spans="1:26" ht="12.75" customHeight="1">
      <c r="A127" s="45"/>
      <c r="B127" s="1"/>
      <c r="C127" s="1"/>
      <c r="D127" s="1"/>
      <c r="E127" s="1"/>
      <c r="F127" s="166"/>
      <c r="G127" s="30"/>
      <c r="H127" s="30"/>
      <c r="I127" s="263"/>
      <c r="J127" s="263"/>
      <c r="K127" s="30"/>
      <c r="L127" s="30"/>
      <c r="M127" s="30"/>
      <c r="N127" s="263"/>
      <c r="O127" s="263"/>
      <c r="Q127" s="263"/>
      <c r="R127" s="31"/>
      <c r="S127" s="263"/>
      <c r="T127" s="1"/>
      <c r="U127" s="1"/>
      <c r="V127" s="3"/>
      <c r="W127" s="31"/>
      <c r="X127" s="31"/>
      <c r="Y127" s="31"/>
      <c r="Z127" s="35"/>
    </row>
    <row r="128" spans="1:26" ht="12.75" customHeight="1">
      <c r="A128" s="45"/>
      <c r="B128" s="1"/>
      <c r="C128" s="1"/>
      <c r="D128" s="1"/>
      <c r="E128" s="1"/>
      <c r="F128" s="166"/>
      <c r="G128" s="30"/>
      <c r="H128" s="30"/>
      <c r="I128" s="263"/>
      <c r="J128" s="263"/>
      <c r="K128" s="30"/>
      <c r="L128" s="30"/>
      <c r="M128" s="30"/>
      <c r="N128" s="263"/>
      <c r="O128" s="263"/>
      <c r="Q128" s="263"/>
      <c r="R128" s="31"/>
      <c r="S128" s="263"/>
      <c r="T128" s="1"/>
      <c r="U128" s="1"/>
      <c r="V128" s="3"/>
      <c r="W128" s="31"/>
      <c r="X128" s="31"/>
      <c r="Y128" s="31"/>
      <c r="Z128" s="35"/>
    </row>
    <row r="129" spans="1:26" ht="12.75" customHeight="1">
      <c r="A129" s="45"/>
      <c r="B129" s="1"/>
      <c r="C129" s="1"/>
      <c r="D129" s="1"/>
      <c r="E129" s="1"/>
      <c r="F129" s="166"/>
      <c r="G129" s="30"/>
      <c r="H129" s="30"/>
      <c r="I129" s="263"/>
      <c r="J129" s="263"/>
      <c r="K129" s="30"/>
      <c r="L129" s="30"/>
      <c r="M129" s="30"/>
      <c r="N129" s="263"/>
      <c r="O129" s="263"/>
      <c r="Q129" s="263"/>
      <c r="R129" s="31"/>
      <c r="S129" s="263"/>
      <c r="T129" s="1"/>
      <c r="U129" s="1"/>
      <c r="V129" s="3"/>
      <c r="W129" s="31"/>
      <c r="X129" s="31"/>
      <c r="Y129" s="31"/>
      <c r="Z129" s="35"/>
    </row>
    <row r="130" spans="1:26" ht="12.75" customHeight="1">
      <c r="A130" s="45"/>
      <c r="B130" s="1"/>
      <c r="C130" s="1"/>
      <c r="D130" s="1"/>
      <c r="E130" s="1"/>
      <c r="F130" s="166"/>
      <c r="G130" s="30"/>
      <c r="H130" s="30"/>
      <c r="I130" s="263"/>
      <c r="J130" s="263"/>
      <c r="K130" s="30"/>
      <c r="L130" s="30"/>
      <c r="M130" s="30"/>
      <c r="N130" s="263"/>
      <c r="O130" s="263"/>
      <c r="Q130" s="263"/>
      <c r="R130" s="31"/>
      <c r="S130" s="263"/>
      <c r="T130" s="1"/>
      <c r="U130" s="1"/>
      <c r="V130" s="3"/>
      <c r="W130" s="31"/>
      <c r="X130" s="31"/>
      <c r="Y130" s="31"/>
      <c r="Z130" s="35"/>
    </row>
    <row r="131" spans="1:26" ht="12.75" customHeight="1">
      <c r="A131" s="45"/>
      <c r="B131" s="1"/>
      <c r="C131" s="1"/>
      <c r="D131" s="1"/>
      <c r="E131" s="1"/>
      <c r="F131" s="166"/>
      <c r="G131" s="30"/>
      <c r="H131" s="30"/>
      <c r="I131" s="263"/>
      <c r="J131" s="263"/>
      <c r="K131" s="30"/>
      <c r="L131" s="30"/>
      <c r="M131" s="30"/>
      <c r="N131" s="263"/>
      <c r="O131" s="263"/>
      <c r="Q131" s="263"/>
      <c r="R131" s="31"/>
      <c r="S131" s="263"/>
      <c r="T131" s="1"/>
      <c r="U131" s="1"/>
      <c r="V131" s="3"/>
      <c r="W131" s="31"/>
      <c r="X131" s="31"/>
      <c r="Y131" s="31"/>
      <c r="Z131" s="35"/>
    </row>
    <row r="132" spans="1:26" ht="12.75" customHeight="1">
      <c r="A132" s="45"/>
      <c r="B132" s="1"/>
      <c r="C132" s="1"/>
      <c r="D132" s="1"/>
      <c r="E132" s="1"/>
      <c r="F132" s="166"/>
      <c r="G132" s="30"/>
      <c r="H132" s="30"/>
      <c r="I132" s="263"/>
      <c r="J132" s="263"/>
      <c r="K132" s="30"/>
      <c r="L132" s="30"/>
      <c r="M132" s="30"/>
      <c r="N132" s="263"/>
      <c r="O132" s="263"/>
      <c r="Q132" s="263"/>
      <c r="R132" s="31"/>
      <c r="S132" s="263"/>
      <c r="T132" s="1"/>
      <c r="U132" s="1"/>
      <c r="V132" s="3"/>
      <c r="W132" s="31"/>
      <c r="X132" s="31"/>
      <c r="Y132" s="31"/>
      <c r="Z132" s="35"/>
    </row>
    <row r="133" spans="1:26" ht="12.75" customHeight="1">
      <c r="A133" s="45"/>
      <c r="B133" s="1"/>
      <c r="C133" s="1"/>
      <c r="D133" s="1"/>
      <c r="E133" s="1"/>
      <c r="F133" s="166"/>
      <c r="G133" s="30"/>
      <c r="H133" s="30"/>
      <c r="I133" s="263"/>
      <c r="J133" s="263"/>
      <c r="K133" s="30"/>
      <c r="L133" s="30"/>
      <c r="M133" s="30"/>
      <c r="N133" s="263"/>
      <c r="O133" s="263"/>
      <c r="Q133" s="263"/>
      <c r="R133" s="31"/>
      <c r="S133" s="263"/>
      <c r="T133" s="1"/>
      <c r="U133" s="1"/>
      <c r="V133" s="3"/>
      <c r="W133" s="31"/>
      <c r="X133" s="31"/>
      <c r="Y133" s="31"/>
      <c r="Z133" s="35"/>
    </row>
    <row r="134" spans="1:26" ht="12.75" customHeight="1">
      <c r="A134" s="45"/>
      <c r="B134" s="1"/>
      <c r="C134" s="1"/>
      <c r="D134" s="1"/>
      <c r="E134" s="1"/>
      <c r="F134" s="166"/>
      <c r="G134" s="30"/>
      <c r="H134" s="30"/>
      <c r="I134" s="263"/>
      <c r="J134" s="263"/>
      <c r="K134" s="30"/>
      <c r="L134" s="30"/>
      <c r="M134" s="30"/>
      <c r="N134" s="263"/>
      <c r="O134" s="263"/>
      <c r="Q134" s="263"/>
      <c r="R134" s="31"/>
      <c r="S134" s="263"/>
      <c r="T134" s="1"/>
      <c r="U134" s="1"/>
      <c r="V134" s="3"/>
      <c r="W134" s="31"/>
      <c r="X134" s="31"/>
      <c r="Y134" s="31"/>
      <c r="Z134" s="35"/>
    </row>
    <row r="135" spans="1:26" ht="12.75" customHeight="1">
      <c r="A135" s="45"/>
      <c r="B135" s="1"/>
      <c r="C135" s="1"/>
      <c r="D135" s="1"/>
      <c r="E135" s="1"/>
      <c r="F135" s="166"/>
      <c r="G135" s="30"/>
      <c r="H135" s="30"/>
      <c r="I135" s="263"/>
      <c r="J135" s="263"/>
      <c r="K135" s="30"/>
      <c r="L135" s="30"/>
      <c r="M135" s="30"/>
      <c r="N135" s="263"/>
      <c r="O135" s="263"/>
      <c r="Q135" s="263"/>
      <c r="R135" s="31"/>
      <c r="S135" s="263"/>
      <c r="T135" s="1"/>
      <c r="U135" s="1"/>
      <c r="V135" s="3"/>
      <c r="W135" s="31"/>
      <c r="X135" s="31"/>
      <c r="Y135" s="31"/>
      <c r="Z135" s="35"/>
    </row>
    <row r="136" spans="1:26" ht="12.75" customHeight="1">
      <c r="A136" s="45"/>
      <c r="B136" s="1"/>
      <c r="C136" s="1"/>
      <c r="D136" s="1"/>
      <c r="E136" s="1"/>
      <c r="F136" s="166"/>
      <c r="G136" s="30"/>
      <c r="H136" s="30"/>
      <c r="I136" s="263"/>
      <c r="J136" s="263"/>
      <c r="K136" s="30"/>
      <c r="L136" s="30"/>
      <c r="M136" s="30"/>
      <c r="N136" s="263"/>
      <c r="O136" s="263"/>
      <c r="Q136" s="263"/>
      <c r="R136" s="31"/>
      <c r="S136" s="263"/>
      <c r="T136" s="1"/>
      <c r="U136" s="1"/>
      <c r="V136" s="3"/>
      <c r="W136" s="31"/>
      <c r="X136" s="31"/>
      <c r="Y136" s="31"/>
      <c r="Z136" s="35"/>
    </row>
    <row r="137" spans="1:26" ht="12.75" customHeight="1">
      <c r="A137" s="45"/>
      <c r="B137" s="1"/>
      <c r="C137" s="1"/>
      <c r="D137" s="1"/>
      <c r="E137" s="1"/>
      <c r="F137" s="166"/>
      <c r="G137" s="30"/>
      <c r="H137" s="30"/>
      <c r="I137" s="263"/>
      <c r="J137" s="263"/>
      <c r="K137" s="30"/>
      <c r="L137" s="30"/>
      <c r="M137" s="30"/>
      <c r="N137" s="263"/>
      <c r="O137" s="263"/>
      <c r="Q137" s="263"/>
      <c r="R137" s="31"/>
      <c r="S137" s="263"/>
      <c r="T137" s="1"/>
      <c r="U137" s="1"/>
      <c r="V137" s="3"/>
      <c r="W137" s="31"/>
      <c r="X137" s="31"/>
      <c r="Y137" s="31"/>
      <c r="Z137" s="35"/>
    </row>
    <row r="138" spans="1:26" ht="12.75" customHeight="1">
      <c r="A138" s="45"/>
      <c r="B138" s="1"/>
      <c r="C138" s="1"/>
      <c r="D138" s="1"/>
      <c r="E138" s="1"/>
      <c r="F138" s="166"/>
      <c r="G138" s="30"/>
      <c r="H138" s="30"/>
      <c r="I138" s="263"/>
      <c r="J138" s="263"/>
      <c r="K138" s="30"/>
      <c r="L138" s="30"/>
      <c r="M138" s="30"/>
      <c r="N138" s="263"/>
      <c r="O138" s="263"/>
      <c r="Q138" s="263"/>
      <c r="R138" s="31"/>
      <c r="S138" s="263"/>
      <c r="T138" s="1"/>
      <c r="U138" s="1"/>
      <c r="V138" s="3"/>
      <c r="W138" s="31"/>
      <c r="X138" s="31"/>
      <c r="Y138" s="31"/>
      <c r="Z138" s="35"/>
    </row>
    <row r="139" spans="1:26" ht="12.75" customHeight="1">
      <c r="A139" s="45"/>
      <c r="B139" s="1"/>
      <c r="C139" s="1"/>
      <c r="D139" s="1"/>
      <c r="E139" s="1"/>
      <c r="F139" s="166"/>
      <c r="G139" s="30"/>
      <c r="H139" s="30"/>
      <c r="I139" s="263"/>
      <c r="J139" s="263"/>
      <c r="K139" s="30"/>
      <c r="L139" s="30"/>
      <c r="M139" s="30"/>
      <c r="N139" s="263"/>
      <c r="O139" s="263"/>
      <c r="Q139" s="263"/>
      <c r="R139" s="31"/>
      <c r="S139" s="263"/>
      <c r="T139" s="1"/>
      <c r="U139" s="1"/>
      <c r="V139" s="3"/>
      <c r="W139" s="31"/>
      <c r="X139" s="31"/>
      <c r="Y139" s="31"/>
      <c r="Z139" s="35"/>
    </row>
    <row r="140" spans="1:26" ht="12.75" customHeight="1">
      <c r="A140" s="45"/>
      <c r="B140" s="1"/>
      <c r="C140" s="1"/>
      <c r="D140" s="1"/>
      <c r="E140" s="1"/>
      <c r="F140" s="166"/>
      <c r="G140" s="30"/>
      <c r="H140" s="30"/>
      <c r="I140" s="263"/>
      <c r="J140" s="263"/>
      <c r="K140" s="30"/>
      <c r="L140" s="30"/>
      <c r="M140" s="30"/>
      <c r="N140" s="263"/>
      <c r="O140" s="263"/>
      <c r="Q140" s="263"/>
      <c r="R140" s="31"/>
      <c r="S140" s="263"/>
      <c r="T140" s="1"/>
      <c r="U140" s="1"/>
      <c r="V140" s="3"/>
      <c r="W140" s="31"/>
      <c r="X140" s="31"/>
      <c r="Y140" s="31"/>
      <c r="Z140" s="35"/>
    </row>
    <row r="141" spans="1:26" ht="12.75" customHeight="1">
      <c r="A141" s="45"/>
      <c r="B141" s="1"/>
      <c r="C141" s="1"/>
      <c r="D141" s="1"/>
      <c r="E141" s="1"/>
      <c r="F141" s="166"/>
      <c r="G141" s="30"/>
      <c r="H141" s="30"/>
      <c r="I141" s="263"/>
      <c r="J141" s="263"/>
      <c r="K141" s="30"/>
      <c r="L141" s="30"/>
      <c r="M141" s="30"/>
      <c r="N141" s="263"/>
      <c r="O141" s="263"/>
      <c r="Q141" s="263"/>
      <c r="R141" s="31"/>
      <c r="S141" s="263"/>
      <c r="T141" s="1"/>
      <c r="U141" s="1"/>
      <c r="V141" s="3"/>
      <c r="W141" s="31"/>
      <c r="X141" s="31"/>
      <c r="Y141" s="31"/>
      <c r="Z141" s="35"/>
    </row>
    <row r="142" spans="1:26" ht="12.75" customHeight="1">
      <c r="A142" s="45"/>
      <c r="B142" s="1"/>
      <c r="C142" s="1"/>
      <c r="D142" s="1"/>
      <c r="E142" s="1"/>
      <c r="F142" s="166"/>
      <c r="G142" s="30"/>
      <c r="H142" s="30"/>
      <c r="I142" s="263"/>
      <c r="J142" s="263"/>
      <c r="K142" s="30"/>
      <c r="L142" s="30"/>
      <c r="M142" s="30"/>
      <c r="N142" s="263"/>
      <c r="O142" s="263"/>
      <c r="Q142" s="263"/>
      <c r="R142" s="31"/>
      <c r="S142" s="263"/>
      <c r="T142" s="1"/>
      <c r="U142" s="1"/>
      <c r="V142" s="3"/>
      <c r="W142" s="31"/>
      <c r="X142" s="31"/>
      <c r="Y142" s="31"/>
      <c r="Z142" s="35"/>
    </row>
    <row r="143" spans="1:26" ht="12.75" customHeight="1">
      <c r="A143" s="45"/>
      <c r="B143" s="1"/>
      <c r="C143" s="1"/>
      <c r="D143" s="1"/>
      <c r="E143" s="1"/>
      <c r="F143" s="166"/>
      <c r="G143" s="30"/>
      <c r="H143" s="30"/>
      <c r="I143" s="263"/>
      <c r="J143" s="263"/>
      <c r="K143" s="30"/>
      <c r="L143" s="30"/>
      <c r="M143" s="30"/>
      <c r="N143" s="263"/>
      <c r="O143" s="263"/>
      <c r="Q143" s="263"/>
      <c r="R143" s="31"/>
      <c r="S143" s="263"/>
      <c r="T143" s="1"/>
      <c r="U143" s="1"/>
      <c r="V143" s="3"/>
      <c r="W143" s="31"/>
      <c r="X143" s="31"/>
      <c r="Y143" s="31"/>
      <c r="Z143" s="35"/>
    </row>
    <row r="144" spans="1:26" ht="12.75" customHeight="1">
      <c r="A144" s="45"/>
      <c r="B144" s="1"/>
      <c r="C144" s="1"/>
      <c r="D144" s="1"/>
      <c r="E144" s="1"/>
      <c r="F144" s="166"/>
      <c r="G144" s="30"/>
      <c r="H144" s="30"/>
      <c r="I144" s="263"/>
      <c r="J144" s="263"/>
      <c r="K144" s="30"/>
      <c r="L144" s="30"/>
      <c r="M144" s="30"/>
      <c r="N144" s="263"/>
      <c r="O144" s="263"/>
      <c r="Q144" s="263"/>
      <c r="R144" s="31"/>
      <c r="S144" s="263"/>
      <c r="T144" s="1"/>
      <c r="U144" s="1"/>
      <c r="V144" s="3"/>
      <c r="W144" s="31"/>
      <c r="X144" s="31"/>
      <c r="Y144" s="31"/>
      <c r="Z144" s="35"/>
    </row>
    <row r="145" spans="1:26" ht="12.75" customHeight="1">
      <c r="A145" s="45"/>
      <c r="B145" s="1"/>
      <c r="C145" s="1"/>
      <c r="D145" s="1"/>
      <c r="E145" s="1"/>
      <c r="F145" s="166"/>
      <c r="G145" s="30"/>
      <c r="H145" s="30"/>
      <c r="I145" s="263"/>
      <c r="J145" s="263"/>
      <c r="K145" s="30"/>
      <c r="L145" s="30"/>
      <c r="M145" s="30"/>
      <c r="N145" s="263"/>
      <c r="O145" s="263"/>
      <c r="Q145" s="263"/>
      <c r="R145" s="31"/>
      <c r="S145" s="263"/>
      <c r="T145" s="1"/>
      <c r="U145" s="1"/>
      <c r="V145" s="3"/>
      <c r="W145" s="31"/>
      <c r="X145" s="31"/>
      <c r="Y145" s="31"/>
      <c r="Z145" s="35"/>
    </row>
    <row r="146" spans="1:26" ht="12.75" customHeight="1">
      <c r="A146" s="45"/>
      <c r="B146" s="1"/>
      <c r="C146" s="1"/>
      <c r="D146" s="1"/>
      <c r="E146" s="1"/>
      <c r="F146" s="166"/>
      <c r="G146" s="30"/>
      <c r="H146" s="30"/>
      <c r="I146" s="263"/>
      <c r="J146" s="263"/>
      <c r="K146" s="30"/>
      <c r="L146" s="30"/>
      <c r="M146" s="30"/>
      <c r="N146" s="263"/>
      <c r="O146" s="263"/>
      <c r="Q146" s="263"/>
      <c r="R146" s="31"/>
      <c r="S146" s="263"/>
      <c r="T146" s="1"/>
      <c r="U146" s="1"/>
      <c r="V146" s="3"/>
      <c r="W146" s="31"/>
      <c r="X146" s="31"/>
      <c r="Y146" s="31"/>
      <c r="Z146" s="35"/>
    </row>
    <row r="147" spans="1:26" ht="12.75" customHeight="1">
      <c r="A147" s="45"/>
      <c r="B147" s="1"/>
      <c r="C147" s="1"/>
      <c r="D147" s="1"/>
      <c r="E147" s="1"/>
      <c r="F147" s="166"/>
      <c r="G147" s="30"/>
      <c r="H147" s="30"/>
      <c r="I147" s="263"/>
      <c r="J147" s="263"/>
      <c r="K147" s="30"/>
      <c r="L147" s="30"/>
      <c r="M147" s="30"/>
      <c r="N147" s="263"/>
      <c r="O147" s="263"/>
      <c r="Q147" s="263"/>
      <c r="R147" s="31"/>
      <c r="S147" s="263"/>
      <c r="T147" s="1"/>
      <c r="U147" s="1"/>
      <c r="V147" s="3"/>
      <c r="W147" s="31"/>
      <c r="X147" s="31"/>
      <c r="Y147" s="31"/>
      <c r="Z147" s="35"/>
    </row>
    <row r="148" spans="1:26" ht="12.75" customHeight="1">
      <c r="A148" s="45"/>
      <c r="B148" s="1"/>
      <c r="C148" s="1"/>
      <c r="D148" s="1"/>
      <c r="E148" s="1"/>
      <c r="F148" s="166"/>
      <c r="G148" s="30"/>
      <c r="H148" s="30"/>
      <c r="I148" s="263"/>
      <c r="J148" s="263"/>
      <c r="K148" s="30"/>
      <c r="L148" s="30"/>
      <c r="M148" s="30"/>
      <c r="N148" s="263"/>
      <c r="O148" s="263"/>
      <c r="Q148" s="263"/>
      <c r="R148" s="31"/>
      <c r="S148" s="263"/>
      <c r="T148" s="1"/>
      <c r="U148" s="1"/>
      <c r="V148" s="3"/>
      <c r="W148" s="31"/>
      <c r="X148" s="31"/>
      <c r="Y148" s="31"/>
      <c r="Z148" s="35"/>
    </row>
    <row r="149" spans="1:26" ht="12.75" customHeight="1">
      <c r="A149" s="45"/>
      <c r="B149" s="1"/>
      <c r="C149" s="1"/>
      <c r="D149" s="1"/>
      <c r="E149" s="1"/>
      <c r="F149" s="166"/>
      <c r="G149" s="30"/>
      <c r="H149" s="30"/>
      <c r="I149" s="263"/>
      <c r="J149" s="263"/>
      <c r="K149" s="30"/>
      <c r="L149" s="30"/>
      <c r="M149" s="30"/>
      <c r="N149" s="263"/>
      <c r="O149" s="263"/>
      <c r="Q149" s="263"/>
      <c r="R149" s="31"/>
      <c r="S149" s="263"/>
      <c r="T149" s="1"/>
      <c r="U149" s="1"/>
      <c r="V149" s="3"/>
      <c r="W149" s="31"/>
      <c r="X149" s="31"/>
      <c r="Y149" s="31"/>
      <c r="Z149" s="35"/>
    </row>
    <row r="150" spans="1:26" ht="12.75" customHeight="1">
      <c r="A150" s="45"/>
      <c r="B150" s="1"/>
      <c r="C150" s="1"/>
      <c r="D150" s="1"/>
      <c r="E150" s="1"/>
      <c r="F150" s="166"/>
      <c r="G150" s="30"/>
      <c r="H150" s="30"/>
      <c r="I150" s="263"/>
      <c r="J150" s="263"/>
      <c r="K150" s="30"/>
      <c r="L150" s="30"/>
      <c r="M150" s="30"/>
      <c r="N150" s="263"/>
      <c r="O150" s="263"/>
      <c r="Q150" s="263"/>
      <c r="R150" s="31"/>
      <c r="S150" s="263"/>
      <c r="T150" s="1"/>
      <c r="U150" s="1"/>
      <c r="V150" s="3"/>
      <c r="W150" s="31"/>
      <c r="X150" s="31"/>
      <c r="Y150" s="31"/>
      <c r="Z150" s="35"/>
    </row>
    <row r="151" spans="1:26" ht="12.75" customHeight="1">
      <c r="A151" s="45"/>
      <c r="B151" s="1"/>
      <c r="C151" s="1"/>
      <c r="D151" s="1"/>
      <c r="E151" s="1"/>
      <c r="F151" s="166"/>
      <c r="G151" s="30"/>
      <c r="H151" s="30"/>
      <c r="I151" s="263"/>
      <c r="J151" s="263"/>
      <c r="K151" s="30"/>
      <c r="L151" s="30"/>
      <c r="M151" s="30"/>
      <c r="N151" s="263"/>
      <c r="O151" s="263"/>
      <c r="Q151" s="263"/>
      <c r="R151" s="31"/>
      <c r="S151" s="263"/>
      <c r="T151" s="1"/>
      <c r="U151" s="1"/>
      <c r="V151" s="3"/>
      <c r="W151" s="31"/>
      <c r="X151" s="31"/>
      <c r="Y151" s="31"/>
      <c r="Z151" s="35"/>
    </row>
    <row r="152" spans="1:26" ht="12.75" customHeight="1">
      <c r="A152" s="45"/>
      <c r="B152" s="1"/>
      <c r="C152" s="1"/>
      <c r="D152" s="1"/>
      <c r="E152" s="1"/>
      <c r="F152" s="166"/>
      <c r="G152" s="30"/>
      <c r="H152" s="30"/>
      <c r="I152" s="263"/>
      <c r="J152" s="263"/>
      <c r="K152" s="30"/>
      <c r="L152" s="30"/>
      <c r="M152" s="30"/>
      <c r="N152" s="263"/>
      <c r="O152" s="263"/>
      <c r="Q152" s="263"/>
      <c r="R152" s="31"/>
      <c r="S152" s="263"/>
      <c r="T152" s="1"/>
      <c r="U152" s="1"/>
      <c r="V152" s="3"/>
      <c r="W152" s="31"/>
      <c r="X152" s="31"/>
      <c r="Y152" s="31"/>
      <c r="Z152" s="35"/>
    </row>
    <row r="153" spans="1:26" ht="12.75" customHeight="1">
      <c r="A153" s="45"/>
      <c r="B153" s="1"/>
      <c r="C153" s="1"/>
      <c r="D153" s="1"/>
      <c r="E153" s="1"/>
      <c r="F153" s="166"/>
      <c r="G153" s="30"/>
      <c r="H153" s="30"/>
      <c r="I153" s="263"/>
      <c r="J153" s="263"/>
      <c r="K153" s="30"/>
      <c r="L153" s="30"/>
      <c r="M153" s="30"/>
      <c r="N153" s="263"/>
      <c r="O153" s="263"/>
      <c r="Q153" s="263"/>
      <c r="R153" s="31"/>
      <c r="S153" s="263"/>
      <c r="T153" s="1"/>
      <c r="U153" s="1"/>
      <c r="V153" s="3"/>
      <c r="W153" s="31"/>
      <c r="X153" s="31"/>
      <c r="Y153" s="31"/>
      <c r="Z153" s="35"/>
    </row>
    <row r="154" spans="1:26" ht="12.75" customHeight="1">
      <c r="A154" s="45"/>
      <c r="B154" s="1"/>
      <c r="C154" s="1"/>
      <c r="D154" s="1"/>
      <c r="E154" s="1"/>
      <c r="F154" s="166"/>
      <c r="G154" s="30"/>
      <c r="H154" s="30"/>
      <c r="I154" s="263"/>
      <c r="J154" s="263"/>
      <c r="K154" s="30"/>
      <c r="L154" s="30"/>
      <c r="M154" s="30"/>
      <c r="N154" s="263"/>
      <c r="O154" s="263"/>
      <c r="Q154" s="263"/>
      <c r="R154" s="31"/>
      <c r="S154" s="263"/>
      <c r="T154" s="1"/>
      <c r="U154" s="1"/>
      <c r="V154" s="3"/>
      <c r="W154" s="31"/>
      <c r="X154" s="31"/>
      <c r="Y154" s="31"/>
      <c r="Z154" s="35"/>
    </row>
    <row r="155" spans="1:26" ht="12.75" customHeight="1">
      <c r="A155" s="45"/>
      <c r="B155" s="1"/>
      <c r="C155" s="1"/>
      <c r="D155" s="1"/>
      <c r="E155" s="1"/>
      <c r="F155" s="166"/>
      <c r="G155" s="30"/>
      <c r="H155" s="30"/>
      <c r="I155" s="263"/>
      <c r="J155" s="263"/>
      <c r="K155" s="30"/>
      <c r="L155" s="30"/>
      <c r="M155" s="30"/>
      <c r="N155" s="263"/>
      <c r="O155" s="263"/>
      <c r="Q155" s="263"/>
      <c r="R155" s="31"/>
      <c r="S155" s="263"/>
      <c r="T155" s="1"/>
      <c r="U155" s="1"/>
      <c r="V155" s="3"/>
      <c r="W155" s="31"/>
      <c r="X155" s="31"/>
      <c r="Y155" s="31"/>
      <c r="Z155" s="35"/>
    </row>
    <row r="156" spans="1:26" ht="12.75" customHeight="1">
      <c r="A156" s="45"/>
      <c r="B156" s="1"/>
      <c r="C156" s="1"/>
      <c r="D156" s="1"/>
      <c r="E156" s="1"/>
      <c r="F156" s="166"/>
      <c r="G156" s="30"/>
      <c r="H156" s="30"/>
      <c r="I156" s="263"/>
      <c r="J156" s="263"/>
      <c r="K156" s="30"/>
      <c r="L156" s="30"/>
      <c r="M156" s="30"/>
      <c r="N156" s="263"/>
      <c r="O156" s="263"/>
      <c r="Q156" s="263"/>
      <c r="R156" s="31"/>
      <c r="S156" s="263"/>
      <c r="T156" s="1"/>
      <c r="U156" s="1"/>
      <c r="V156" s="3"/>
      <c r="W156" s="31"/>
      <c r="X156" s="31"/>
      <c r="Y156" s="31"/>
      <c r="Z156" s="35"/>
    </row>
    <row r="157" spans="1:26" ht="12.75" customHeight="1">
      <c r="A157" s="45"/>
      <c r="B157" s="1"/>
      <c r="C157" s="1"/>
      <c r="D157" s="1"/>
      <c r="E157" s="1"/>
      <c r="F157" s="166"/>
      <c r="G157" s="30"/>
      <c r="H157" s="30"/>
      <c r="I157" s="263"/>
      <c r="J157" s="263"/>
      <c r="K157" s="30"/>
      <c r="L157" s="30"/>
      <c r="M157" s="30"/>
      <c r="N157" s="263"/>
      <c r="O157" s="263"/>
      <c r="Q157" s="263"/>
      <c r="R157" s="31"/>
      <c r="S157" s="263"/>
      <c r="T157" s="1"/>
      <c r="U157" s="1"/>
      <c r="V157" s="3"/>
      <c r="W157" s="31"/>
      <c r="X157" s="31"/>
      <c r="Y157" s="31"/>
      <c r="Z157" s="35"/>
    </row>
    <row r="158" spans="1:26" ht="12.75" customHeight="1">
      <c r="A158" s="45"/>
      <c r="B158" s="1"/>
      <c r="C158" s="1"/>
      <c r="D158" s="1"/>
      <c r="E158" s="1"/>
      <c r="F158" s="166"/>
      <c r="G158" s="30"/>
      <c r="H158" s="30"/>
      <c r="I158" s="263"/>
      <c r="J158" s="263"/>
      <c r="K158" s="30"/>
      <c r="L158" s="30"/>
      <c r="M158" s="30"/>
      <c r="N158" s="263"/>
      <c r="O158" s="263"/>
      <c r="Q158" s="263"/>
      <c r="R158" s="31"/>
      <c r="S158" s="263"/>
      <c r="T158" s="1"/>
      <c r="U158" s="1"/>
      <c r="V158" s="3"/>
      <c r="W158" s="31"/>
      <c r="X158" s="31"/>
      <c r="Y158" s="31"/>
      <c r="Z158" s="35"/>
    </row>
    <row r="159" spans="1:26" ht="12.75" customHeight="1">
      <c r="A159" s="45"/>
      <c r="B159" s="1"/>
      <c r="C159" s="1"/>
      <c r="D159" s="1"/>
      <c r="E159" s="1"/>
      <c r="F159" s="166"/>
      <c r="G159" s="30"/>
      <c r="H159" s="30"/>
      <c r="I159" s="263"/>
      <c r="J159" s="263"/>
      <c r="K159" s="30"/>
      <c r="L159" s="30"/>
      <c r="M159" s="30"/>
      <c r="N159" s="263"/>
      <c r="O159" s="263"/>
      <c r="Q159" s="263"/>
      <c r="R159" s="31"/>
      <c r="S159" s="263"/>
      <c r="T159" s="1"/>
      <c r="U159" s="1"/>
      <c r="V159" s="3"/>
      <c r="W159" s="31"/>
      <c r="X159" s="31"/>
      <c r="Y159" s="31"/>
      <c r="Z159" s="35"/>
    </row>
    <row r="160" spans="1:26" ht="12.75" customHeight="1">
      <c r="A160" s="45"/>
      <c r="B160" s="1"/>
      <c r="C160" s="1"/>
      <c r="D160" s="1"/>
      <c r="E160" s="1"/>
      <c r="F160" s="166"/>
      <c r="G160" s="30"/>
      <c r="H160" s="30"/>
      <c r="I160" s="263"/>
      <c r="J160" s="263"/>
      <c r="K160" s="30"/>
      <c r="L160" s="30"/>
      <c r="M160" s="30"/>
      <c r="N160" s="263"/>
      <c r="O160" s="263"/>
      <c r="Q160" s="263"/>
      <c r="R160" s="31"/>
      <c r="S160" s="263"/>
      <c r="T160" s="1"/>
      <c r="U160" s="1"/>
      <c r="V160" s="3"/>
      <c r="W160" s="31"/>
      <c r="X160" s="31"/>
      <c r="Y160" s="31"/>
      <c r="Z160" s="35"/>
    </row>
    <row r="161" spans="1:26" ht="12.75" customHeight="1">
      <c r="A161" s="45"/>
      <c r="B161" s="1"/>
      <c r="C161" s="1"/>
      <c r="D161" s="1"/>
      <c r="E161" s="1"/>
      <c r="F161" s="166"/>
      <c r="G161" s="30"/>
      <c r="H161" s="30"/>
      <c r="I161" s="263"/>
      <c r="J161" s="263"/>
      <c r="K161" s="30"/>
      <c r="L161" s="30"/>
      <c r="M161" s="30"/>
      <c r="N161" s="263"/>
      <c r="O161" s="263"/>
      <c r="Q161" s="263"/>
      <c r="R161" s="31"/>
      <c r="S161" s="263"/>
      <c r="T161" s="1"/>
      <c r="U161" s="1"/>
      <c r="V161" s="3"/>
      <c r="W161" s="31"/>
      <c r="X161" s="31"/>
      <c r="Y161" s="31"/>
      <c r="Z161" s="35"/>
    </row>
    <row r="162" spans="1:26" ht="12.75" customHeight="1">
      <c r="A162" s="45"/>
      <c r="B162" s="1"/>
      <c r="C162" s="1"/>
      <c r="D162" s="1"/>
      <c r="E162" s="1"/>
      <c r="F162" s="166"/>
      <c r="G162" s="30"/>
      <c r="H162" s="30"/>
      <c r="I162" s="263"/>
      <c r="J162" s="263"/>
      <c r="K162" s="30"/>
      <c r="L162" s="30"/>
      <c r="M162" s="30"/>
      <c r="N162" s="263"/>
      <c r="O162" s="263"/>
      <c r="Q162" s="263"/>
      <c r="R162" s="31"/>
      <c r="S162" s="263"/>
      <c r="T162" s="1"/>
      <c r="U162" s="1"/>
      <c r="V162" s="3"/>
      <c r="W162" s="31"/>
      <c r="X162" s="31"/>
      <c r="Y162" s="31"/>
      <c r="Z162" s="35"/>
    </row>
    <row r="163" spans="1:26" ht="12.75" customHeight="1">
      <c r="A163" s="45"/>
      <c r="B163" s="1"/>
      <c r="C163" s="1"/>
      <c r="D163" s="1"/>
      <c r="E163" s="1"/>
      <c r="F163" s="166"/>
      <c r="G163" s="30"/>
      <c r="H163" s="30"/>
      <c r="I163" s="263"/>
      <c r="J163" s="263"/>
      <c r="K163" s="30"/>
      <c r="L163" s="30"/>
      <c r="M163" s="30"/>
      <c r="N163" s="263"/>
      <c r="O163" s="263"/>
      <c r="Q163" s="263"/>
      <c r="R163" s="31"/>
      <c r="S163" s="263"/>
      <c r="T163" s="1"/>
      <c r="U163" s="1"/>
      <c r="V163" s="3"/>
      <c r="W163" s="31"/>
      <c r="X163" s="31"/>
      <c r="Y163" s="31"/>
      <c r="Z163" s="35"/>
    </row>
    <row r="164" spans="1:26" ht="12.75" customHeight="1">
      <c r="A164" s="45"/>
      <c r="B164" s="1"/>
      <c r="C164" s="1"/>
      <c r="D164" s="1"/>
      <c r="E164" s="1"/>
      <c r="F164" s="166"/>
      <c r="G164" s="30"/>
      <c r="H164" s="30"/>
      <c r="I164" s="263"/>
      <c r="J164" s="263"/>
      <c r="K164" s="30"/>
      <c r="L164" s="30"/>
      <c r="M164" s="30"/>
      <c r="N164" s="263"/>
      <c r="O164" s="263"/>
      <c r="Q164" s="263"/>
      <c r="R164" s="31"/>
      <c r="S164" s="263"/>
      <c r="T164" s="1"/>
      <c r="U164" s="1"/>
      <c r="V164" s="3"/>
      <c r="W164" s="31"/>
      <c r="X164" s="31"/>
      <c r="Y164" s="31"/>
      <c r="Z164" s="35"/>
    </row>
    <row r="165" spans="1:26" ht="12.75" customHeight="1">
      <c r="A165" s="45"/>
      <c r="B165" s="1"/>
      <c r="C165" s="1"/>
      <c r="D165" s="1"/>
      <c r="E165" s="1"/>
      <c r="F165" s="166"/>
      <c r="G165" s="30"/>
      <c r="H165" s="30"/>
      <c r="I165" s="263"/>
      <c r="J165" s="263"/>
      <c r="K165" s="30"/>
      <c r="L165" s="30"/>
      <c r="M165" s="30"/>
      <c r="N165" s="263"/>
      <c r="O165" s="263"/>
      <c r="Q165" s="263"/>
      <c r="R165" s="31"/>
      <c r="S165" s="263"/>
      <c r="T165" s="1"/>
      <c r="U165" s="1"/>
      <c r="V165" s="3"/>
      <c r="W165" s="31"/>
      <c r="X165" s="31"/>
      <c r="Y165" s="31"/>
      <c r="Z165" s="35"/>
    </row>
    <row r="166" spans="1:26" ht="12.75" customHeight="1">
      <c r="A166" s="45"/>
      <c r="B166" s="1"/>
      <c r="C166" s="1"/>
      <c r="D166" s="1"/>
      <c r="E166" s="1"/>
      <c r="F166" s="166"/>
      <c r="G166" s="30"/>
      <c r="H166" s="30"/>
      <c r="I166" s="263"/>
      <c r="J166" s="263"/>
      <c r="K166" s="30"/>
      <c r="L166" s="30"/>
      <c r="M166" s="30"/>
      <c r="N166" s="263"/>
      <c r="O166" s="263"/>
      <c r="Q166" s="263"/>
      <c r="R166" s="31"/>
      <c r="S166" s="263"/>
      <c r="T166" s="1"/>
      <c r="U166" s="1"/>
      <c r="V166" s="3"/>
      <c r="W166" s="31"/>
      <c r="X166" s="31"/>
      <c r="Y166" s="31"/>
      <c r="Z166" s="35"/>
    </row>
    <row r="167" spans="1:26" ht="12.75" customHeight="1">
      <c r="A167" s="45"/>
      <c r="B167" s="1"/>
      <c r="C167" s="1"/>
      <c r="D167" s="1"/>
      <c r="E167" s="1"/>
      <c r="F167" s="166"/>
      <c r="G167" s="30"/>
      <c r="H167" s="30"/>
      <c r="I167" s="263"/>
      <c r="J167" s="263"/>
      <c r="K167" s="30"/>
      <c r="L167" s="30"/>
      <c r="M167" s="30"/>
      <c r="N167" s="263"/>
      <c r="O167" s="263"/>
      <c r="Q167" s="263"/>
      <c r="R167" s="31"/>
      <c r="S167" s="263"/>
      <c r="T167" s="1"/>
      <c r="U167" s="1"/>
      <c r="V167" s="3"/>
      <c r="W167" s="31"/>
      <c r="X167" s="31"/>
      <c r="Y167" s="31"/>
      <c r="Z167" s="35"/>
    </row>
    <row r="168" spans="1:26" ht="12.75" customHeight="1">
      <c r="A168" s="45"/>
      <c r="B168" s="1"/>
      <c r="C168" s="1"/>
      <c r="D168" s="1"/>
      <c r="E168" s="1"/>
      <c r="F168" s="166"/>
      <c r="G168" s="30"/>
      <c r="H168" s="30"/>
      <c r="I168" s="263"/>
      <c r="J168" s="263"/>
      <c r="K168" s="30"/>
      <c r="L168" s="30"/>
      <c r="M168" s="30"/>
      <c r="N168" s="263"/>
      <c r="O168" s="263"/>
      <c r="Q168" s="263"/>
      <c r="R168" s="31"/>
      <c r="S168" s="263"/>
      <c r="T168" s="1"/>
      <c r="U168" s="1"/>
      <c r="V168" s="3"/>
      <c r="W168" s="31"/>
      <c r="X168" s="31"/>
      <c r="Y168" s="31"/>
      <c r="Z168" s="35"/>
    </row>
    <row r="169" spans="1:26" ht="12.75" customHeight="1">
      <c r="A169" s="45"/>
      <c r="B169" s="1"/>
      <c r="C169" s="1"/>
      <c r="D169" s="1"/>
      <c r="E169" s="1"/>
      <c r="F169" s="166"/>
      <c r="G169" s="30"/>
      <c r="H169" s="30"/>
      <c r="I169" s="263"/>
      <c r="J169" s="263"/>
      <c r="K169" s="30"/>
      <c r="L169" s="30"/>
      <c r="M169" s="30"/>
      <c r="N169" s="263"/>
      <c r="O169" s="263"/>
      <c r="Q169" s="263"/>
      <c r="R169" s="31"/>
      <c r="S169" s="263"/>
      <c r="T169" s="1"/>
      <c r="U169" s="1"/>
      <c r="V169" s="3"/>
      <c r="W169" s="31"/>
      <c r="X169" s="31"/>
      <c r="Y169" s="31"/>
      <c r="Z169" s="35"/>
    </row>
    <row r="170" spans="1:26" ht="12.75" customHeight="1">
      <c r="A170" s="45"/>
      <c r="B170" s="1"/>
      <c r="C170" s="1"/>
      <c r="D170" s="1"/>
      <c r="E170" s="1"/>
      <c r="F170" s="166"/>
      <c r="G170" s="30"/>
      <c r="H170" s="30"/>
      <c r="I170" s="263"/>
      <c r="J170" s="263"/>
      <c r="K170" s="30"/>
      <c r="L170" s="30"/>
      <c r="M170" s="30"/>
      <c r="N170" s="263"/>
      <c r="O170" s="263"/>
      <c r="Q170" s="263"/>
      <c r="R170" s="31"/>
      <c r="S170" s="263"/>
      <c r="T170" s="1"/>
      <c r="U170" s="1"/>
      <c r="V170" s="3"/>
      <c r="W170" s="31"/>
      <c r="X170" s="31"/>
      <c r="Y170" s="31"/>
      <c r="Z170" s="35"/>
    </row>
    <row r="171" spans="1:26" ht="12.75" customHeight="1">
      <c r="A171" s="45"/>
      <c r="B171" s="1"/>
      <c r="C171" s="1"/>
      <c r="D171" s="1"/>
      <c r="E171" s="1"/>
      <c r="F171" s="166"/>
      <c r="G171" s="30"/>
      <c r="H171" s="30"/>
      <c r="I171" s="263"/>
      <c r="J171" s="263"/>
      <c r="K171" s="30"/>
      <c r="L171" s="30"/>
      <c r="M171" s="30"/>
      <c r="N171" s="263"/>
      <c r="O171" s="263"/>
      <c r="Q171" s="263"/>
      <c r="R171" s="31"/>
      <c r="S171" s="263"/>
      <c r="T171" s="1"/>
      <c r="U171" s="1"/>
      <c r="V171" s="3"/>
      <c r="W171" s="31"/>
      <c r="X171" s="31"/>
      <c r="Y171" s="31"/>
      <c r="Z171" s="35"/>
    </row>
    <row r="172" spans="1:26" ht="12.75" customHeight="1">
      <c r="A172" s="45"/>
      <c r="B172" s="1"/>
      <c r="C172" s="1"/>
      <c r="D172" s="1"/>
      <c r="E172" s="1"/>
      <c r="F172" s="166"/>
      <c r="G172" s="30"/>
      <c r="H172" s="30"/>
      <c r="I172" s="263"/>
      <c r="J172" s="263"/>
      <c r="K172" s="30"/>
      <c r="L172" s="30"/>
      <c r="M172" s="30"/>
      <c r="N172" s="263"/>
      <c r="O172" s="263"/>
      <c r="Q172" s="263"/>
      <c r="R172" s="31"/>
      <c r="S172" s="263"/>
      <c r="T172" s="1"/>
      <c r="U172" s="1"/>
      <c r="V172" s="3"/>
      <c r="W172" s="31"/>
      <c r="X172" s="31"/>
      <c r="Y172" s="31"/>
      <c r="Z172" s="35"/>
    </row>
    <row r="173" spans="1:26" ht="12.75" customHeight="1">
      <c r="A173" s="45"/>
      <c r="B173" s="1"/>
      <c r="C173" s="1"/>
      <c r="D173" s="1"/>
      <c r="E173" s="1"/>
      <c r="F173" s="166"/>
      <c r="G173" s="30"/>
      <c r="H173" s="30"/>
      <c r="I173" s="263"/>
      <c r="J173" s="263"/>
      <c r="K173" s="30"/>
      <c r="L173" s="30"/>
      <c r="M173" s="30"/>
      <c r="N173" s="263"/>
      <c r="O173" s="263"/>
      <c r="Q173" s="263"/>
      <c r="R173" s="31"/>
      <c r="S173" s="263"/>
      <c r="T173" s="1"/>
      <c r="U173" s="1"/>
      <c r="V173" s="3"/>
      <c r="W173" s="31"/>
      <c r="X173" s="31"/>
      <c r="Y173" s="31"/>
      <c r="Z173" s="35"/>
    </row>
    <row r="174" spans="1:26" ht="12.75" customHeight="1">
      <c r="A174" s="45"/>
      <c r="B174" s="1"/>
      <c r="C174" s="1"/>
      <c r="D174" s="1"/>
      <c r="E174" s="1"/>
      <c r="F174" s="166"/>
      <c r="G174" s="30"/>
      <c r="H174" s="30"/>
      <c r="I174" s="263"/>
      <c r="J174" s="263"/>
      <c r="K174" s="30"/>
      <c r="L174" s="30"/>
      <c r="M174" s="30"/>
      <c r="N174" s="263"/>
      <c r="O174" s="263"/>
      <c r="Q174" s="263"/>
      <c r="R174" s="31"/>
      <c r="S174" s="263"/>
      <c r="T174" s="1"/>
      <c r="U174" s="1"/>
      <c r="V174" s="3"/>
      <c r="W174" s="31"/>
      <c r="X174" s="31"/>
      <c r="Y174" s="31"/>
      <c r="Z174" s="35"/>
    </row>
    <row r="175" spans="1:26" ht="12.75" customHeight="1">
      <c r="A175" s="45"/>
      <c r="B175" s="1"/>
      <c r="C175" s="1"/>
      <c r="D175" s="1"/>
      <c r="E175" s="1"/>
      <c r="F175" s="166"/>
      <c r="G175" s="30"/>
      <c r="H175" s="30"/>
      <c r="I175" s="263"/>
      <c r="J175" s="263"/>
      <c r="K175" s="30"/>
      <c r="L175" s="30"/>
      <c r="M175" s="30"/>
      <c r="N175" s="263"/>
      <c r="O175" s="263"/>
      <c r="Q175" s="263"/>
      <c r="R175" s="31"/>
      <c r="S175" s="263"/>
      <c r="T175" s="1"/>
      <c r="U175" s="1"/>
      <c r="V175" s="3"/>
      <c r="W175" s="31"/>
      <c r="X175" s="31"/>
      <c r="Y175" s="31"/>
      <c r="Z175" s="35"/>
    </row>
    <row r="176" spans="1:26" ht="12.75" customHeight="1">
      <c r="A176" s="45"/>
      <c r="B176" s="1"/>
      <c r="C176" s="1"/>
      <c r="D176" s="1"/>
      <c r="E176" s="1"/>
      <c r="F176" s="166"/>
      <c r="G176" s="30"/>
      <c r="H176" s="30"/>
      <c r="I176" s="263"/>
      <c r="J176" s="263"/>
      <c r="K176" s="30"/>
      <c r="L176" s="30"/>
      <c r="M176" s="30"/>
      <c r="N176" s="263"/>
      <c r="O176" s="263"/>
      <c r="Q176" s="263"/>
      <c r="R176" s="31"/>
      <c r="S176" s="263"/>
      <c r="T176" s="1"/>
      <c r="U176" s="1"/>
      <c r="V176" s="3"/>
      <c r="W176" s="31"/>
      <c r="X176" s="31"/>
      <c r="Y176" s="31"/>
      <c r="Z176" s="35"/>
    </row>
    <row r="177" spans="1:26" ht="12.75" customHeight="1">
      <c r="A177" s="45"/>
      <c r="B177" s="1"/>
      <c r="C177" s="1"/>
      <c r="D177" s="1"/>
      <c r="E177" s="1"/>
      <c r="F177" s="166"/>
      <c r="G177" s="30"/>
      <c r="H177" s="30"/>
      <c r="I177" s="263"/>
      <c r="J177" s="263"/>
      <c r="K177" s="30"/>
      <c r="L177" s="30"/>
      <c r="M177" s="30"/>
      <c r="N177" s="263"/>
      <c r="O177" s="263"/>
      <c r="Q177" s="263"/>
      <c r="R177" s="31"/>
      <c r="S177" s="263"/>
      <c r="T177" s="1"/>
      <c r="U177" s="1"/>
      <c r="V177" s="3"/>
      <c r="W177" s="31"/>
      <c r="X177" s="31"/>
      <c r="Y177" s="31"/>
      <c r="Z177" s="35"/>
    </row>
    <row r="178" spans="1:26" ht="12.75" customHeight="1">
      <c r="A178" s="45"/>
      <c r="B178" s="1"/>
      <c r="C178" s="1"/>
      <c r="D178" s="1"/>
      <c r="E178" s="1"/>
      <c r="F178" s="166"/>
      <c r="G178" s="30"/>
      <c r="H178" s="30"/>
      <c r="I178" s="263"/>
      <c r="J178" s="263"/>
      <c r="K178" s="30"/>
      <c r="L178" s="30"/>
      <c r="M178" s="30"/>
      <c r="N178" s="263"/>
      <c r="O178" s="263"/>
      <c r="Q178" s="263"/>
      <c r="R178" s="31"/>
      <c r="S178" s="263"/>
      <c r="T178" s="1"/>
      <c r="U178" s="1"/>
      <c r="V178" s="3"/>
      <c r="W178" s="31"/>
      <c r="X178" s="31"/>
      <c r="Y178" s="31"/>
      <c r="Z178" s="35"/>
    </row>
    <row r="179" spans="1:26" ht="12.75" customHeight="1">
      <c r="A179" s="45"/>
      <c r="B179" s="1"/>
      <c r="C179" s="1"/>
      <c r="D179" s="1"/>
      <c r="E179" s="1"/>
      <c r="F179" s="166"/>
      <c r="G179" s="30"/>
      <c r="H179" s="30"/>
      <c r="I179" s="263"/>
      <c r="J179" s="263"/>
      <c r="K179" s="30"/>
      <c r="L179" s="30"/>
      <c r="M179" s="30"/>
      <c r="N179" s="263"/>
      <c r="O179" s="263"/>
      <c r="Q179" s="263"/>
      <c r="R179" s="31"/>
      <c r="S179" s="263"/>
      <c r="T179" s="1"/>
      <c r="U179" s="1"/>
      <c r="V179" s="3"/>
      <c r="W179" s="31"/>
      <c r="X179" s="31"/>
      <c r="Y179" s="31"/>
      <c r="Z179" s="35"/>
    </row>
    <row r="180" spans="1:26" ht="12.75" customHeight="1">
      <c r="A180" s="45"/>
      <c r="B180" s="1"/>
      <c r="C180" s="1"/>
      <c r="D180" s="1"/>
      <c r="E180" s="1"/>
      <c r="F180" s="166"/>
      <c r="G180" s="30"/>
      <c r="H180" s="30"/>
      <c r="I180" s="263"/>
      <c r="J180" s="263"/>
      <c r="K180" s="30"/>
      <c r="L180" s="30"/>
      <c r="M180" s="30"/>
      <c r="N180" s="263"/>
      <c r="O180" s="263"/>
      <c r="Q180" s="263"/>
      <c r="R180" s="31"/>
      <c r="S180" s="263"/>
      <c r="T180" s="1"/>
      <c r="U180" s="1"/>
      <c r="V180" s="3"/>
      <c r="W180" s="31"/>
      <c r="X180" s="31"/>
      <c r="Y180" s="31"/>
      <c r="Z180" s="35"/>
    </row>
    <row r="181" spans="1:26" ht="12.75" customHeight="1">
      <c r="A181" s="45"/>
      <c r="B181" s="1"/>
      <c r="C181" s="1"/>
      <c r="D181" s="1"/>
      <c r="E181" s="1"/>
      <c r="F181" s="166"/>
      <c r="G181" s="30"/>
      <c r="H181" s="30"/>
      <c r="I181" s="263"/>
      <c r="J181" s="263"/>
      <c r="K181" s="30"/>
      <c r="L181" s="30"/>
      <c r="M181" s="30"/>
      <c r="N181" s="263"/>
      <c r="O181" s="263"/>
      <c r="Q181" s="263"/>
      <c r="R181" s="31"/>
      <c r="S181" s="263"/>
      <c r="T181" s="1"/>
      <c r="U181" s="1"/>
      <c r="V181" s="3"/>
      <c r="W181" s="31"/>
      <c r="X181" s="31"/>
      <c r="Y181" s="31"/>
      <c r="Z181" s="35"/>
    </row>
    <row r="182" spans="1:26" ht="12.75" customHeight="1">
      <c r="A182" s="45"/>
      <c r="B182" s="1"/>
      <c r="C182" s="1"/>
      <c r="D182" s="1"/>
      <c r="E182" s="1"/>
      <c r="F182" s="166"/>
      <c r="G182" s="30"/>
      <c r="H182" s="30"/>
      <c r="I182" s="263"/>
      <c r="J182" s="263"/>
      <c r="K182" s="30"/>
      <c r="L182" s="30"/>
      <c r="M182" s="30"/>
      <c r="N182" s="263"/>
      <c r="O182" s="263"/>
      <c r="Q182" s="263"/>
      <c r="R182" s="31"/>
      <c r="S182" s="263"/>
      <c r="T182" s="1"/>
      <c r="U182" s="1"/>
      <c r="V182" s="3"/>
      <c r="W182" s="31"/>
      <c r="X182" s="31"/>
      <c r="Y182" s="31"/>
      <c r="Z182" s="35"/>
    </row>
    <row r="183" spans="1:26" ht="12.75" customHeight="1">
      <c r="A183" s="45"/>
      <c r="B183" s="1"/>
      <c r="C183" s="1"/>
      <c r="D183" s="1"/>
      <c r="E183" s="1"/>
      <c r="F183" s="166"/>
      <c r="G183" s="30"/>
      <c r="H183" s="30"/>
      <c r="I183" s="263"/>
      <c r="J183" s="263"/>
      <c r="K183" s="30"/>
      <c r="L183" s="30"/>
      <c r="M183" s="30"/>
      <c r="N183" s="263"/>
      <c r="O183" s="263"/>
      <c r="Q183" s="263"/>
      <c r="R183" s="31"/>
      <c r="S183" s="263"/>
      <c r="T183" s="1"/>
      <c r="U183" s="1"/>
      <c r="V183" s="3"/>
      <c r="W183" s="31"/>
      <c r="X183" s="31"/>
      <c r="Y183" s="31"/>
      <c r="Z183" s="35"/>
    </row>
    <row r="184" spans="1:26" ht="12.75" customHeight="1">
      <c r="A184" s="45"/>
      <c r="B184" s="1"/>
      <c r="C184" s="1"/>
      <c r="D184" s="1"/>
      <c r="E184" s="1"/>
      <c r="F184" s="166"/>
      <c r="G184" s="30"/>
      <c r="H184" s="30"/>
      <c r="I184" s="263"/>
      <c r="J184" s="263"/>
      <c r="K184" s="30"/>
      <c r="L184" s="30"/>
      <c r="M184" s="30"/>
      <c r="N184" s="263"/>
      <c r="O184" s="263"/>
      <c r="Q184" s="263"/>
      <c r="R184" s="31"/>
      <c r="S184" s="263"/>
      <c r="T184" s="1"/>
      <c r="U184" s="1"/>
      <c r="V184" s="3"/>
      <c r="W184" s="31"/>
      <c r="X184" s="31"/>
      <c r="Y184" s="31"/>
      <c r="Z184" s="35"/>
    </row>
    <row r="185" spans="1:26" ht="12.75" customHeight="1">
      <c r="A185" s="45"/>
      <c r="B185" s="1"/>
      <c r="C185" s="1"/>
      <c r="D185" s="1"/>
      <c r="E185" s="1"/>
      <c r="F185" s="166"/>
      <c r="G185" s="30"/>
      <c r="H185" s="30"/>
      <c r="I185" s="263"/>
      <c r="J185" s="263"/>
      <c r="K185" s="30"/>
      <c r="L185" s="30"/>
      <c r="M185" s="30"/>
      <c r="N185" s="263"/>
      <c r="O185" s="263"/>
      <c r="Q185" s="263"/>
      <c r="R185" s="31"/>
      <c r="S185" s="263"/>
      <c r="T185" s="1"/>
      <c r="U185" s="1"/>
      <c r="V185" s="3"/>
      <c r="W185" s="31"/>
      <c r="X185" s="31"/>
      <c r="Y185" s="31"/>
      <c r="Z185" s="35"/>
    </row>
    <row r="186" spans="1:26" ht="12.75" customHeight="1">
      <c r="A186" s="45"/>
      <c r="B186" s="1"/>
      <c r="C186" s="1"/>
      <c r="D186" s="1"/>
      <c r="E186" s="1"/>
      <c r="F186" s="166"/>
      <c r="G186" s="30"/>
      <c r="H186" s="30"/>
      <c r="I186" s="263"/>
      <c r="J186" s="263"/>
      <c r="K186" s="30"/>
      <c r="L186" s="30"/>
      <c r="M186" s="30"/>
      <c r="N186" s="263"/>
      <c r="O186" s="263"/>
      <c r="Q186" s="263"/>
      <c r="R186" s="31"/>
      <c r="S186" s="263"/>
      <c r="T186" s="1"/>
      <c r="U186" s="1"/>
      <c r="V186" s="3"/>
      <c r="W186" s="31"/>
      <c r="X186" s="31"/>
      <c r="Y186" s="31"/>
      <c r="Z186" s="35"/>
    </row>
    <row r="187" spans="1:26" ht="12.75" customHeight="1">
      <c r="A187" s="45"/>
      <c r="B187" s="1"/>
      <c r="C187" s="1"/>
      <c r="D187" s="1"/>
      <c r="E187" s="1"/>
      <c r="F187" s="166"/>
      <c r="G187" s="30"/>
      <c r="H187" s="30"/>
      <c r="I187" s="263"/>
      <c r="J187" s="263"/>
      <c r="K187" s="30"/>
      <c r="L187" s="30"/>
      <c r="M187" s="30"/>
      <c r="N187" s="263"/>
      <c r="O187" s="263"/>
      <c r="Q187" s="263"/>
      <c r="R187" s="31"/>
      <c r="S187" s="263"/>
      <c r="T187" s="1"/>
      <c r="U187" s="1"/>
      <c r="V187" s="3"/>
      <c r="W187" s="31"/>
      <c r="X187" s="31"/>
      <c r="Y187" s="31"/>
      <c r="Z187" s="35"/>
    </row>
    <row r="188" spans="1:26" ht="12.75" customHeight="1">
      <c r="A188" s="45"/>
      <c r="B188" s="1"/>
      <c r="C188" s="1"/>
      <c r="D188" s="1"/>
      <c r="E188" s="1"/>
      <c r="F188" s="166"/>
      <c r="G188" s="30"/>
      <c r="H188" s="30"/>
      <c r="I188" s="263"/>
      <c r="J188" s="263"/>
      <c r="K188" s="30"/>
      <c r="L188" s="30"/>
      <c r="M188" s="30"/>
      <c r="N188" s="263"/>
      <c r="O188" s="263"/>
      <c r="Q188" s="263"/>
      <c r="R188" s="31"/>
      <c r="S188" s="263"/>
      <c r="T188" s="1"/>
      <c r="U188" s="1"/>
      <c r="V188" s="3"/>
      <c r="W188" s="31"/>
      <c r="X188" s="31"/>
      <c r="Y188" s="31"/>
      <c r="Z188" s="35"/>
    </row>
    <row r="189" spans="1:26" ht="12.75" customHeight="1">
      <c r="A189" s="45"/>
      <c r="B189" s="1"/>
      <c r="C189" s="1"/>
      <c r="D189" s="1"/>
      <c r="E189" s="1"/>
      <c r="F189" s="166"/>
      <c r="G189" s="30"/>
      <c r="H189" s="30"/>
      <c r="I189" s="263"/>
      <c r="J189" s="263"/>
      <c r="K189" s="30"/>
      <c r="L189" s="30"/>
      <c r="M189" s="30"/>
      <c r="N189" s="263"/>
      <c r="O189" s="263"/>
      <c r="Q189" s="263"/>
      <c r="R189" s="31"/>
      <c r="S189" s="263"/>
      <c r="T189" s="1"/>
      <c r="U189" s="1"/>
      <c r="V189" s="3"/>
      <c r="W189" s="31"/>
      <c r="X189" s="31"/>
      <c r="Y189" s="31"/>
      <c r="Z189" s="35"/>
    </row>
    <row r="190" spans="1:26" ht="12.75" customHeight="1">
      <c r="A190" s="45"/>
      <c r="B190" s="1"/>
      <c r="C190" s="1"/>
      <c r="D190" s="1"/>
      <c r="E190" s="1"/>
      <c r="F190" s="166"/>
      <c r="G190" s="30"/>
      <c r="H190" s="30"/>
      <c r="I190" s="263"/>
      <c r="J190" s="263"/>
      <c r="K190" s="30"/>
      <c r="L190" s="30"/>
      <c r="M190" s="30"/>
      <c r="N190" s="263"/>
      <c r="O190" s="263"/>
      <c r="Q190" s="263"/>
      <c r="R190" s="31"/>
      <c r="S190" s="263"/>
      <c r="T190" s="1"/>
      <c r="U190" s="1"/>
      <c r="V190" s="3"/>
      <c r="W190" s="31"/>
      <c r="X190" s="31"/>
      <c r="Y190" s="31"/>
      <c r="Z190" s="35"/>
    </row>
    <row r="191" spans="1:26" ht="12.75" customHeight="1">
      <c r="A191" s="45"/>
      <c r="B191" s="1"/>
      <c r="C191" s="1"/>
      <c r="D191" s="1"/>
      <c r="E191" s="1"/>
      <c r="F191" s="166"/>
      <c r="G191" s="30"/>
      <c r="H191" s="30"/>
      <c r="I191" s="263"/>
      <c r="J191" s="263"/>
      <c r="K191" s="30"/>
      <c r="L191" s="30"/>
      <c r="M191" s="30"/>
      <c r="N191" s="263"/>
      <c r="O191" s="263"/>
      <c r="Q191" s="263"/>
      <c r="R191" s="31"/>
      <c r="S191" s="263"/>
      <c r="T191" s="1"/>
      <c r="U191" s="1"/>
      <c r="V191" s="3"/>
      <c r="W191" s="31"/>
      <c r="X191" s="31"/>
      <c r="Y191" s="31"/>
      <c r="Z191" s="35"/>
    </row>
    <row r="192" spans="1:26" ht="12.75" customHeight="1">
      <c r="A192" s="45"/>
      <c r="B192" s="1"/>
      <c r="C192" s="1"/>
      <c r="D192" s="1"/>
      <c r="E192" s="1"/>
      <c r="F192" s="166"/>
      <c r="G192" s="30"/>
      <c r="H192" s="30"/>
      <c r="I192" s="263"/>
      <c r="J192" s="263"/>
      <c r="K192" s="30"/>
      <c r="L192" s="30"/>
      <c r="M192" s="30"/>
      <c r="N192" s="263"/>
      <c r="O192" s="263"/>
      <c r="Q192" s="263"/>
      <c r="R192" s="31"/>
      <c r="S192" s="263"/>
      <c r="T192" s="1"/>
      <c r="U192" s="1"/>
      <c r="V192" s="3"/>
      <c r="W192" s="31"/>
      <c r="X192" s="31"/>
      <c r="Y192" s="31"/>
      <c r="Z192" s="35"/>
    </row>
    <row r="193" spans="1:26" ht="12.75" customHeight="1">
      <c r="A193" s="45"/>
      <c r="B193" s="1"/>
      <c r="C193" s="1"/>
      <c r="D193" s="1"/>
      <c r="E193" s="1"/>
      <c r="F193" s="166"/>
      <c r="G193" s="30"/>
      <c r="H193" s="30"/>
      <c r="I193" s="263"/>
      <c r="J193" s="263"/>
      <c r="K193" s="30"/>
      <c r="L193" s="30"/>
      <c r="M193" s="30"/>
      <c r="N193" s="263"/>
      <c r="O193" s="263"/>
      <c r="Q193" s="263"/>
      <c r="R193" s="31"/>
      <c r="S193" s="263"/>
      <c r="T193" s="1"/>
      <c r="U193" s="1"/>
      <c r="V193" s="3"/>
      <c r="W193" s="31"/>
      <c r="X193" s="31"/>
      <c r="Y193" s="31"/>
      <c r="Z193" s="35"/>
    </row>
    <row r="194" spans="1:26" ht="12.75" customHeight="1">
      <c r="A194" s="45"/>
      <c r="B194" s="1"/>
      <c r="C194" s="1"/>
      <c r="D194" s="1"/>
      <c r="E194" s="1"/>
      <c r="F194" s="166"/>
      <c r="G194" s="30"/>
      <c r="H194" s="30"/>
      <c r="I194" s="263"/>
      <c r="J194" s="263"/>
      <c r="K194" s="30"/>
      <c r="L194" s="30"/>
      <c r="M194" s="30"/>
      <c r="N194" s="263"/>
      <c r="O194" s="263"/>
      <c r="Q194" s="263"/>
      <c r="R194" s="31"/>
      <c r="S194" s="263"/>
      <c r="T194" s="1"/>
      <c r="U194" s="1"/>
      <c r="V194" s="3"/>
      <c r="W194" s="31"/>
      <c r="X194" s="31"/>
      <c r="Y194" s="31"/>
      <c r="Z194" s="35"/>
    </row>
    <row r="195" spans="1:26" ht="12.75" customHeight="1">
      <c r="A195" s="45"/>
      <c r="B195" s="1"/>
      <c r="C195" s="1"/>
      <c r="D195" s="1"/>
      <c r="E195" s="1"/>
      <c r="F195" s="166"/>
      <c r="G195" s="30"/>
      <c r="H195" s="30"/>
      <c r="I195" s="263"/>
      <c r="J195" s="263"/>
      <c r="K195" s="30"/>
      <c r="L195" s="30"/>
      <c r="M195" s="30"/>
      <c r="N195" s="263"/>
      <c r="O195" s="263"/>
      <c r="Q195" s="263"/>
      <c r="R195" s="31"/>
      <c r="S195" s="263"/>
      <c r="T195" s="1"/>
      <c r="U195" s="1"/>
      <c r="V195" s="3"/>
      <c r="W195" s="31"/>
      <c r="X195" s="31"/>
      <c r="Y195" s="31"/>
      <c r="Z195" s="35"/>
    </row>
    <row r="196" spans="1:26" ht="12.75" customHeight="1">
      <c r="A196" s="45"/>
      <c r="B196" s="1"/>
      <c r="C196" s="1"/>
      <c r="D196" s="1"/>
      <c r="E196" s="1"/>
      <c r="F196" s="166"/>
      <c r="G196" s="30"/>
      <c r="H196" s="30"/>
      <c r="I196" s="263"/>
      <c r="J196" s="263"/>
      <c r="K196" s="30"/>
      <c r="L196" s="30"/>
      <c r="M196" s="30"/>
      <c r="N196" s="263"/>
      <c r="O196" s="263"/>
      <c r="Q196" s="263"/>
      <c r="R196" s="31"/>
      <c r="S196" s="263"/>
      <c r="T196" s="1"/>
      <c r="U196" s="1"/>
      <c r="V196" s="3"/>
      <c r="W196" s="31"/>
      <c r="X196" s="31"/>
      <c r="Y196" s="31"/>
      <c r="Z196" s="35"/>
    </row>
    <row r="197" spans="1:26" ht="12.75" customHeight="1">
      <c r="A197" s="45"/>
      <c r="B197" s="1"/>
      <c r="C197" s="1"/>
      <c r="D197" s="1"/>
      <c r="E197" s="1"/>
      <c r="F197" s="166"/>
      <c r="G197" s="30"/>
      <c r="H197" s="30"/>
      <c r="I197" s="263"/>
      <c r="J197" s="263"/>
      <c r="K197" s="30"/>
      <c r="L197" s="30"/>
      <c r="M197" s="30"/>
      <c r="N197" s="263"/>
      <c r="O197" s="263"/>
      <c r="Q197" s="263"/>
      <c r="R197" s="31"/>
      <c r="S197" s="263"/>
      <c r="T197" s="1"/>
      <c r="U197" s="1"/>
      <c r="V197" s="3"/>
      <c r="W197" s="31"/>
      <c r="X197" s="31"/>
      <c r="Y197" s="31"/>
      <c r="Z197" s="35"/>
    </row>
    <row r="198" spans="1:26" ht="12.75" customHeight="1">
      <c r="A198" s="45"/>
      <c r="B198" s="1"/>
      <c r="C198" s="1"/>
      <c r="D198" s="1"/>
      <c r="E198" s="1"/>
      <c r="F198" s="166"/>
      <c r="G198" s="30"/>
      <c r="H198" s="30"/>
      <c r="I198" s="263"/>
      <c r="J198" s="263"/>
      <c r="K198" s="30"/>
      <c r="L198" s="30"/>
      <c r="M198" s="30"/>
      <c r="N198" s="263"/>
      <c r="O198" s="263"/>
      <c r="Q198" s="263"/>
      <c r="R198" s="31"/>
      <c r="S198" s="263"/>
      <c r="T198" s="1"/>
      <c r="U198" s="1"/>
      <c r="V198" s="3"/>
      <c r="W198" s="31"/>
      <c r="X198" s="31"/>
      <c r="Y198" s="31"/>
      <c r="Z198" s="35"/>
    </row>
    <row r="199" spans="1:26" ht="12.75" customHeight="1">
      <c r="A199" s="45"/>
      <c r="B199" s="1"/>
      <c r="C199" s="1"/>
      <c r="D199" s="1"/>
      <c r="E199" s="1"/>
      <c r="F199" s="166"/>
      <c r="G199" s="30"/>
      <c r="H199" s="30"/>
      <c r="I199" s="263"/>
      <c r="J199" s="263"/>
      <c r="K199" s="30"/>
      <c r="L199" s="30"/>
      <c r="M199" s="30"/>
      <c r="N199" s="263"/>
      <c r="O199" s="263"/>
      <c r="Q199" s="263"/>
      <c r="R199" s="31"/>
      <c r="S199" s="263"/>
      <c r="T199" s="1"/>
      <c r="U199" s="1"/>
      <c r="V199" s="3"/>
      <c r="W199" s="31"/>
      <c r="X199" s="31"/>
      <c r="Y199" s="31"/>
      <c r="Z199" s="35"/>
    </row>
    <row r="200" spans="1:26" ht="12.75" customHeight="1">
      <c r="A200" s="45"/>
      <c r="B200" s="1"/>
      <c r="C200" s="1"/>
      <c r="D200" s="1"/>
      <c r="E200" s="1"/>
      <c r="F200" s="166"/>
      <c r="G200" s="30"/>
      <c r="H200" s="30"/>
      <c r="I200" s="263"/>
      <c r="J200" s="263"/>
      <c r="K200" s="30"/>
      <c r="L200" s="30"/>
      <c r="M200" s="30"/>
      <c r="N200" s="263"/>
      <c r="O200" s="263"/>
      <c r="Q200" s="263"/>
      <c r="R200" s="31"/>
      <c r="S200" s="263"/>
      <c r="T200" s="1"/>
      <c r="U200" s="1"/>
      <c r="V200" s="3"/>
      <c r="W200" s="31"/>
      <c r="X200" s="31"/>
      <c r="Y200" s="31"/>
      <c r="Z200" s="35"/>
    </row>
    <row r="201" spans="1:26" ht="12.75" customHeight="1">
      <c r="A201" s="45"/>
      <c r="B201" s="1"/>
      <c r="C201" s="1"/>
      <c r="D201" s="1"/>
      <c r="E201" s="1"/>
      <c r="F201" s="166"/>
      <c r="G201" s="30"/>
      <c r="H201" s="30"/>
      <c r="I201" s="263"/>
      <c r="J201" s="263"/>
      <c r="K201" s="30"/>
      <c r="L201" s="30"/>
      <c r="M201" s="30"/>
      <c r="N201" s="263"/>
      <c r="O201" s="263"/>
      <c r="Q201" s="263"/>
      <c r="R201" s="31"/>
      <c r="S201" s="263"/>
      <c r="T201" s="1"/>
      <c r="U201" s="1"/>
      <c r="V201" s="3"/>
      <c r="W201" s="31"/>
      <c r="X201" s="31"/>
      <c r="Y201" s="31"/>
      <c r="Z201" s="35"/>
    </row>
    <row r="202" spans="1:26" ht="12.75" customHeight="1">
      <c r="A202" s="45"/>
      <c r="B202" s="1"/>
      <c r="C202" s="1"/>
      <c r="D202" s="1"/>
      <c r="E202" s="1"/>
      <c r="F202" s="166"/>
      <c r="G202" s="30"/>
      <c r="H202" s="30"/>
      <c r="I202" s="263"/>
      <c r="J202" s="263"/>
      <c r="K202" s="30"/>
      <c r="L202" s="30"/>
      <c r="M202" s="30"/>
      <c r="N202" s="263"/>
      <c r="O202" s="263"/>
      <c r="Q202" s="263"/>
      <c r="R202" s="31"/>
      <c r="S202" s="263"/>
      <c r="T202" s="1"/>
      <c r="U202" s="1"/>
      <c r="V202" s="3"/>
      <c r="W202" s="31"/>
      <c r="X202" s="31"/>
      <c r="Y202" s="31"/>
      <c r="Z202" s="35"/>
    </row>
    <row r="203" spans="1:26" ht="12.75" customHeight="1">
      <c r="A203" s="45"/>
      <c r="B203" s="1"/>
      <c r="C203" s="1"/>
      <c r="D203" s="1"/>
      <c r="E203" s="1"/>
      <c r="F203" s="166"/>
      <c r="G203" s="30"/>
      <c r="H203" s="30"/>
      <c r="I203" s="263"/>
      <c r="J203" s="263"/>
      <c r="K203" s="30"/>
      <c r="L203" s="30"/>
      <c r="M203" s="30"/>
      <c r="N203" s="263"/>
      <c r="O203" s="263"/>
      <c r="Q203" s="263"/>
      <c r="R203" s="31"/>
      <c r="S203" s="263"/>
      <c r="T203" s="1"/>
      <c r="U203" s="1"/>
      <c r="V203" s="3"/>
      <c r="W203" s="31"/>
      <c r="X203" s="31"/>
      <c r="Y203" s="31"/>
      <c r="Z203" s="35"/>
    </row>
    <row r="204" spans="1:26" ht="12.75" customHeight="1">
      <c r="A204" s="45"/>
      <c r="B204" s="1"/>
      <c r="C204" s="1"/>
      <c r="D204" s="1"/>
      <c r="E204" s="1"/>
      <c r="F204" s="166"/>
      <c r="G204" s="30"/>
      <c r="H204" s="30"/>
      <c r="I204" s="263"/>
      <c r="J204" s="263"/>
      <c r="K204" s="30"/>
      <c r="L204" s="30"/>
      <c r="M204" s="30"/>
      <c r="N204" s="263"/>
      <c r="O204" s="263"/>
      <c r="Q204" s="263"/>
      <c r="R204" s="31"/>
      <c r="S204" s="263"/>
      <c r="T204" s="1"/>
      <c r="U204" s="1"/>
      <c r="V204" s="3"/>
      <c r="W204" s="31"/>
      <c r="X204" s="31"/>
      <c r="Y204" s="31"/>
      <c r="Z204" s="35"/>
    </row>
    <row r="205" spans="1:26" ht="12.75" customHeight="1">
      <c r="A205" s="45"/>
      <c r="B205" s="1"/>
      <c r="C205" s="1"/>
      <c r="D205" s="1"/>
      <c r="E205" s="1"/>
      <c r="F205" s="166"/>
      <c r="G205" s="30"/>
      <c r="H205" s="30"/>
      <c r="I205" s="263"/>
      <c r="J205" s="263"/>
      <c r="K205" s="30"/>
      <c r="L205" s="30"/>
      <c r="M205" s="30"/>
      <c r="N205" s="263"/>
      <c r="O205" s="263"/>
      <c r="Q205" s="263"/>
      <c r="R205" s="31"/>
      <c r="S205" s="263"/>
      <c r="T205" s="1"/>
      <c r="U205" s="1"/>
      <c r="V205" s="3"/>
      <c r="W205" s="31"/>
      <c r="X205" s="31"/>
      <c r="Y205" s="31"/>
      <c r="Z205" s="35"/>
    </row>
    <row r="206" spans="1:26" ht="12.75" customHeight="1">
      <c r="A206" s="45"/>
      <c r="B206" s="1"/>
      <c r="C206" s="1"/>
      <c r="D206" s="1"/>
      <c r="E206" s="1"/>
      <c r="F206" s="166"/>
      <c r="G206" s="30"/>
      <c r="H206" s="30"/>
      <c r="I206" s="263"/>
      <c r="J206" s="263"/>
      <c r="K206" s="30"/>
      <c r="L206" s="30"/>
      <c r="M206" s="30"/>
      <c r="N206" s="263"/>
      <c r="O206" s="263"/>
      <c r="Q206" s="263"/>
      <c r="R206" s="31"/>
      <c r="S206" s="263"/>
      <c r="T206" s="1"/>
      <c r="U206" s="1"/>
      <c r="V206" s="3"/>
      <c r="W206" s="31"/>
      <c r="X206" s="31"/>
      <c r="Y206" s="31"/>
      <c r="Z206" s="35"/>
    </row>
    <row r="207" spans="1:26" ht="12.75" customHeight="1">
      <c r="A207" s="45"/>
      <c r="B207" s="1"/>
      <c r="C207" s="1"/>
      <c r="D207" s="1"/>
      <c r="E207" s="1"/>
      <c r="F207" s="166"/>
      <c r="G207" s="30"/>
      <c r="H207" s="30"/>
      <c r="I207" s="263"/>
      <c r="J207" s="263"/>
      <c r="K207" s="30"/>
      <c r="L207" s="30"/>
      <c r="M207" s="30"/>
      <c r="N207" s="263"/>
      <c r="O207" s="263"/>
      <c r="Q207" s="263"/>
      <c r="R207" s="31"/>
      <c r="S207" s="263"/>
      <c r="T207" s="1"/>
      <c r="U207" s="1"/>
      <c r="V207" s="3"/>
      <c r="W207" s="31"/>
      <c r="X207" s="31"/>
      <c r="Y207" s="31"/>
      <c r="Z207" s="35"/>
    </row>
    <row r="208" spans="1:26" ht="12.75" customHeight="1">
      <c r="A208" s="45"/>
      <c r="B208" s="1"/>
      <c r="C208" s="1"/>
      <c r="D208" s="1"/>
      <c r="E208" s="1"/>
      <c r="F208" s="166"/>
      <c r="G208" s="30"/>
      <c r="H208" s="30"/>
      <c r="I208" s="263"/>
      <c r="J208" s="263"/>
      <c r="K208" s="30"/>
      <c r="L208" s="30"/>
      <c r="M208" s="30"/>
      <c r="N208" s="263"/>
      <c r="O208" s="263"/>
      <c r="Q208" s="263"/>
      <c r="R208" s="31"/>
      <c r="S208" s="263"/>
      <c r="T208" s="1"/>
      <c r="U208" s="1"/>
      <c r="V208" s="3"/>
      <c r="W208" s="31"/>
      <c r="X208" s="31"/>
      <c r="Y208" s="31"/>
      <c r="Z208" s="35"/>
    </row>
    <row r="209" spans="1:26" ht="12.75" customHeight="1">
      <c r="A209" s="45"/>
      <c r="B209" s="1"/>
      <c r="C209" s="1"/>
      <c r="D209" s="1"/>
      <c r="E209" s="1"/>
      <c r="F209" s="166"/>
      <c r="G209" s="30"/>
      <c r="H209" s="30"/>
      <c r="I209" s="263"/>
      <c r="J209" s="263"/>
      <c r="K209" s="30"/>
      <c r="L209" s="30"/>
      <c r="M209" s="30"/>
      <c r="N209" s="263"/>
      <c r="O209" s="263"/>
      <c r="Q209" s="263"/>
      <c r="R209" s="31"/>
      <c r="S209" s="263"/>
      <c r="T209" s="1"/>
      <c r="U209" s="1"/>
      <c r="V209" s="3"/>
      <c r="W209" s="31"/>
      <c r="X209" s="31"/>
      <c r="Y209" s="31"/>
      <c r="Z209" s="35"/>
    </row>
    <row r="210" spans="1:26" ht="12.75" customHeight="1">
      <c r="A210" s="45"/>
      <c r="B210" s="1"/>
      <c r="C210" s="1"/>
      <c r="D210" s="1"/>
      <c r="E210" s="1"/>
      <c r="F210" s="166"/>
      <c r="G210" s="30"/>
      <c r="H210" s="30"/>
      <c r="I210" s="263"/>
      <c r="J210" s="263"/>
      <c r="K210" s="30"/>
      <c r="L210" s="30"/>
      <c r="M210" s="30"/>
      <c r="N210" s="263"/>
      <c r="O210" s="263"/>
      <c r="Q210" s="263"/>
      <c r="R210" s="31"/>
      <c r="S210" s="263"/>
      <c r="T210" s="1"/>
      <c r="U210" s="1"/>
      <c r="V210" s="3"/>
      <c r="W210" s="31"/>
      <c r="X210" s="31"/>
      <c r="Y210" s="31"/>
      <c r="Z210" s="35"/>
    </row>
    <row r="211" spans="1:26" ht="12.75" customHeight="1">
      <c r="A211" s="45"/>
      <c r="B211" s="1"/>
      <c r="C211" s="1"/>
      <c r="D211" s="1"/>
      <c r="E211" s="1"/>
      <c r="F211" s="166"/>
      <c r="G211" s="30"/>
      <c r="H211" s="30"/>
      <c r="I211" s="263"/>
      <c r="J211" s="263"/>
      <c r="K211" s="30"/>
      <c r="L211" s="30"/>
      <c r="M211" s="30"/>
      <c r="N211" s="263"/>
      <c r="O211" s="263"/>
      <c r="Q211" s="263"/>
      <c r="R211" s="31"/>
      <c r="S211" s="263"/>
      <c r="T211" s="1"/>
      <c r="U211" s="1"/>
      <c r="V211" s="3"/>
      <c r="W211" s="31"/>
      <c r="X211" s="31"/>
      <c r="Y211" s="31"/>
      <c r="Z211" s="35"/>
    </row>
    <row r="212" spans="1:26" ht="12.75" customHeight="1">
      <c r="A212" s="45"/>
      <c r="B212" s="1"/>
      <c r="C212" s="1"/>
      <c r="D212" s="1"/>
      <c r="E212" s="1"/>
      <c r="F212" s="166"/>
      <c r="G212" s="30"/>
      <c r="H212" s="30"/>
      <c r="I212" s="263"/>
      <c r="J212" s="263"/>
      <c r="K212" s="30"/>
      <c r="L212" s="30"/>
      <c r="M212" s="30"/>
      <c r="N212" s="263"/>
      <c r="O212" s="263"/>
      <c r="Q212" s="263"/>
      <c r="R212" s="31"/>
      <c r="S212" s="263"/>
      <c r="T212" s="1"/>
      <c r="U212" s="1"/>
      <c r="V212" s="3"/>
      <c r="W212" s="31"/>
      <c r="X212" s="31"/>
      <c r="Y212" s="31"/>
      <c r="Z212" s="35"/>
    </row>
    <row r="213" spans="1:26" ht="12.75" customHeight="1">
      <c r="A213" s="45"/>
      <c r="B213" s="1"/>
      <c r="C213" s="1"/>
      <c r="D213" s="1"/>
      <c r="E213" s="1"/>
      <c r="F213" s="166"/>
      <c r="G213" s="30"/>
      <c r="H213" s="30"/>
      <c r="I213" s="263"/>
      <c r="J213" s="263"/>
      <c r="K213" s="30"/>
      <c r="L213" s="30"/>
      <c r="M213" s="30"/>
      <c r="N213" s="263"/>
      <c r="O213" s="263"/>
      <c r="Q213" s="263"/>
      <c r="R213" s="31"/>
      <c r="S213" s="263"/>
      <c r="T213" s="1"/>
      <c r="U213" s="1"/>
      <c r="V213" s="3"/>
      <c r="W213" s="31"/>
      <c r="X213" s="31"/>
      <c r="Y213" s="31"/>
      <c r="Z213" s="35"/>
    </row>
    <row r="214" spans="1:26" ht="12.75" customHeight="1">
      <c r="A214" s="45"/>
      <c r="B214" s="1"/>
      <c r="C214" s="1"/>
      <c r="D214" s="1"/>
      <c r="E214" s="1"/>
      <c r="F214" s="166"/>
      <c r="G214" s="30"/>
      <c r="H214" s="30"/>
      <c r="I214" s="263"/>
      <c r="J214" s="263"/>
      <c r="K214" s="30"/>
      <c r="L214" s="30"/>
      <c r="M214" s="30"/>
      <c r="N214" s="263"/>
      <c r="O214" s="263"/>
      <c r="Q214" s="263"/>
      <c r="R214" s="31"/>
      <c r="S214" s="263"/>
      <c r="T214" s="1"/>
      <c r="U214" s="1"/>
      <c r="V214" s="3"/>
      <c r="W214" s="31"/>
      <c r="X214" s="31"/>
      <c r="Y214" s="31"/>
      <c r="Z214" s="35"/>
    </row>
    <row r="215" spans="1:26" ht="12.75" customHeight="1">
      <c r="A215" s="45"/>
      <c r="B215" s="1"/>
      <c r="C215" s="1"/>
      <c r="D215" s="1"/>
      <c r="E215" s="1"/>
      <c r="F215" s="166"/>
      <c r="G215" s="30"/>
      <c r="H215" s="30"/>
      <c r="I215" s="263"/>
      <c r="J215" s="263"/>
      <c r="K215" s="30"/>
      <c r="L215" s="30"/>
      <c r="M215" s="30"/>
      <c r="N215" s="263"/>
      <c r="O215" s="263"/>
      <c r="Q215" s="263"/>
      <c r="R215" s="31"/>
      <c r="S215" s="263"/>
      <c r="T215" s="1"/>
      <c r="U215" s="1"/>
      <c r="V215" s="3"/>
      <c r="W215" s="31"/>
      <c r="X215" s="31"/>
      <c r="Y215" s="31"/>
      <c r="Z215" s="35"/>
    </row>
    <row r="216" spans="1:26" ht="12.75" customHeight="1">
      <c r="A216" s="45"/>
      <c r="B216" s="1"/>
      <c r="C216" s="1"/>
      <c r="D216" s="1"/>
      <c r="E216" s="1"/>
      <c r="F216" s="166"/>
      <c r="G216" s="30"/>
      <c r="H216" s="30"/>
      <c r="I216" s="263"/>
      <c r="J216" s="263"/>
      <c r="K216" s="30"/>
      <c r="L216" s="30"/>
      <c r="M216" s="30"/>
      <c r="N216" s="263"/>
      <c r="O216" s="263"/>
      <c r="Q216" s="263"/>
      <c r="R216" s="31"/>
      <c r="S216" s="263"/>
      <c r="T216" s="1"/>
      <c r="U216" s="1"/>
      <c r="V216" s="3"/>
      <c r="W216" s="31"/>
      <c r="X216" s="31"/>
      <c r="Y216" s="31"/>
      <c r="Z216" s="35"/>
    </row>
    <row r="217" spans="1:26" ht="12.75" customHeight="1">
      <c r="A217" s="45"/>
      <c r="B217" s="1"/>
      <c r="C217" s="1"/>
      <c r="D217" s="1"/>
      <c r="E217" s="1"/>
      <c r="F217" s="166"/>
      <c r="G217" s="30"/>
      <c r="H217" s="30"/>
      <c r="I217" s="263"/>
      <c r="J217" s="263"/>
      <c r="K217" s="30"/>
      <c r="L217" s="30"/>
      <c r="M217" s="30"/>
      <c r="N217" s="263"/>
      <c r="O217" s="263"/>
      <c r="Q217" s="263"/>
      <c r="R217" s="31"/>
      <c r="S217" s="263"/>
      <c r="T217" s="1"/>
      <c r="U217" s="1"/>
      <c r="V217" s="3"/>
      <c r="W217" s="31"/>
      <c r="X217" s="31"/>
      <c r="Y217" s="31"/>
      <c r="Z217" s="35"/>
    </row>
    <row r="218" spans="1:26" ht="12.75" customHeight="1">
      <c r="A218" s="45"/>
      <c r="B218" s="1"/>
      <c r="C218" s="1"/>
      <c r="D218" s="1"/>
      <c r="E218" s="1"/>
      <c r="F218" s="166"/>
      <c r="G218" s="30"/>
      <c r="H218" s="30"/>
      <c r="I218" s="263"/>
      <c r="J218" s="263"/>
      <c r="K218" s="30"/>
      <c r="L218" s="30"/>
      <c r="M218" s="30"/>
      <c r="N218" s="263"/>
      <c r="O218" s="263"/>
      <c r="Q218" s="263"/>
      <c r="R218" s="31"/>
      <c r="S218" s="263"/>
      <c r="T218" s="1"/>
      <c r="U218" s="1"/>
      <c r="V218" s="3"/>
      <c r="W218" s="31"/>
      <c r="X218" s="31"/>
      <c r="Y218" s="31"/>
      <c r="Z218" s="35"/>
    </row>
    <row r="219" spans="1:26" ht="12.75" customHeight="1">
      <c r="A219" s="45"/>
      <c r="B219" s="1"/>
      <c r="C219" s="1"/>
      <c r="D219" s="1"/>
      <c r="E219" s="1"/>
      <c r="F219" s="166"/>
      <c r="G219" s="30"/>
      <c r="H219" s="30"/>
      <c r="I219" s="263"/>
      <c r="J219" s="263"/>
      <c r="K219" s="30"/>
      <c r="L219" s="30"/>
      <c r="M219" s="30"/>
      <c r="N219" s="263"/>
      <c r="O219" s="263"/>
      <c r="Q219" s="263"/>
      <c r="R219" s="31"/>
      <c r="S219" s="263"/>
      <c r="T219" s="1"/>
      <c r="U219" s="1"/>
      <c r="V219" s="3"/>
      <c r="W219" s="31"/>
      <c r="X219" s="31"/>
      <c r="Y219" s="31"/>
      <c r="Z219" s="35"/>
    </row>
    <row r="220" spans="1:26" ht="12.75" customHeight="1">
      <c r="A220" s="45"/>
      <c r="B220" s="1"/>
      <c r="C220" s="1"/>
      <c r="D220" s="1"/>
      <c r="E220" s="1"/>
      <c r="F220" s="166"/>
      <c r="G220" s="30"/>
      <c r="H220" s="30"/>
      <c r="I220" s="263"/>
      <c r="J220" s="263"/>
      <c r="K220" s="30"/>
      <c r="L220" s="30"/>
      <c r="M220" s="30"/>
      <c r="N220" s="263"/>
      <c r="O220" s="263"/>
      <c r="Q220" s="263"/>
      <c r="R220" s="31"/>
      <c r="S220" s="263"/>
      <c r="T220" s="1"/>
      <c r="U220" s="1"/>
      <c r="V220" s="3"/>
      <c r="W220" s="31"/>
      <c r="X220" s="31"/>
      <c r="Y220" s="31"/>
      <c r="Z220" s="35"/>
    </row>
    <row r="221" spans="1:26" ht="12.75" customHeight="1">
      <c r="A221" s="45"/>
      <c r="B221" s="1"/>
      <c r="C221" s="1"/>
      <c r="D221" s="1"/>
      <c r="E221" s="1"/>
      <c r="F221" s="166"/>
      <c r="G221" s="30"/>
      <c r="H221" s="30"/>
      <c r="I221" s="263"/>
      <c r="J221" s="263"/>
      <c r="K221" s="30"/>
      <c r="L221" s="30"/>
      <c r="M221" s="30"/>
      <c r="N221" s="263"/>
      <c r="O221" s="263"/>
      <c r="Q221" s="263"/>
      <c r="R221" s="31"/>
      <c r="S221" s="263"/>
      <c r="T221" s="1"/>
      <c r="U221" s="1"/>
      <c r="V221" s="3"/>
      <c r="W221" s="31"/>
      <c r="X221" s="31"/>
      <c r="Y221" s="31"/>
      <c r="Z221" s="35"/>
    </row>
    <row r="222" spans="1:26" ht="12.75" customHeight="1">
      <c r="A222" s="45"/>
      <c r="B222" s="1"/>
      <c r="C222" s="1"/>
      <c r="D222" s="1"/>
      <c r="E222" s="1"/>
      <c r="F222" s="166"/>
      <c r="G222" s="30"/>
      <c r="H222" s="30"/>
      <c r="I222" s="263"/>
      <c r="J222" s="263"/>
      <c r="K222" s="30"/>
      <c r="L222" s="30"/>
      <c r="M222" s="30"/>
      <c r="N222" s="263"/>
      <c r="O222" s="263"/>
      <c r="Q222" s="263"/>
      <c r="R222" s="31"/>
      <c r="S222" s="263"/>
      <c r="T222" s="1"/>
      <c r="U222" s="1"/>
      <c r="V222" s="3"/>
      <c r="W222" s="31"/>
      <c r="X222" s="31"/>
      <c r="Y222" s="31"/>
      <c r="Z222" s="35"/>
    </row>
    <row r="223" spans="1:26" ht="12.75" customHeight="1">
      <c r="A223" s="45"/>
      <c r="B223" s="1"/>
      <c r="C223" s="1"/>
      <c r="D223" s="1"/>
      <c r="E223" s="1"/>
      <c r="F223" s="166"/>
      <c r="G223" s="30"/>
      <c r="H223" s="30"/>
      <c r="I223" s="263"/>
      <c r="J223" s="263"/>
      <c r="K223" s="30"/>
      <c r="L223" s="30"/>
      <c r="M223" s="30"/>
      <c r="N223" s="263"/>
      <c r="O223" s="263"/>
      <c r="Q223" s="263"/>
      <c r="R223" s="31"/>
      <c r="S223" s="263"/>
      <c r="T223" s="1"/>
      <c r="U223" s="1"/>
      <c r="V223" s="3"/>
      <c r="W223" s="31"/>
      <c r="X223" s="31"/>
      <c r="Y223" s="31"/>
      <c r="Z223" s="35"/>
    </row>
    <row r="224" spans="1:26" ht="12.75" customHeight="1">
      <c r="A224" s="45"/>
      <c r="B224" s="1"/>
      <c r="C224" s="1"/>
      <c r="D224" s="1"/>
      <c r="E224" s="1"/>
      <c r="F224" s="166"/>
      <c r="G224" s="30"/>
      <c r="H224" s="30"/>
      <c r="I224" s="263"/>
      <c r="J224" s="263"/>
      <c r="K224" s="30"/>
      <c r="L224" s="30"/>
      <c r="M224" s="30"/>
      <c r="N224" s="263"/>
      <c r="O224" s="263"/>
      <c r="Q224" s="263"/>
      <c r="R224" s="31"/>
      <c r="S224" s="263"/>
      <c r="T224" s="1"/>
      <c r="U224" s="1"/>
      <c r="V224" s="3"/>
      <c r="W224" s="31"/>
      <c r="X224" s="31"/>
      <c r="Y224" s="31"/>
      <c r="Z224" s="35"/>
    </row>
    <row r="225" spans="1:26" ht="12.75" customHeight="1">
      <c r="A225" s="45"/>
      <c r="B225" s="1"/>
      <c r="C225" s="1"/>
      <c r="D225" s="1"/>
      <c r="E225" s="1"/>
      <c r="F225" s="166"/>
      <c r="G225" s="30"/>
      <c r="H225" s="30"/>
      <c r="I225" s="263"/>
      <c r="J225" s="263"/>
      <c r="K225" s="30"/>
      <c r="L225" s="30"/>
      <c r="M225" s="30"/>
      <c r="N225" s="263"/>
      <c r="O225" s="263"/>
      <c r="Q225" s="263"/>
      <c r="R225" s="31"/>
      <c r="S225" s="263"/>
      <c r="T225" s="1"/>
      <c r="U225" s="1"/>
      <c r="V225" s="3"/>
      <c r="W225" s="31"/>
      <c r="X225" s="31"/>
      <c r="Y225" s="31"/>
      <c r="Z225" s="35"/>
    </row>
    <row r="226" spans="1:26" ht="12.75" customHeight="1">
      <c r="A226" s="45"/>
      <c r="B226" s="1"/>
      <c r="C226" s="1"/>
      <c r="D226" s="1"/>
      <c r="E226" s="1"/>
      <c r="F226" s="166"/>
      <c r="G226" s="30"/>
      <c r="H226" s="30"/>
      <c r="I226" s="263"/>
      <c r="J226" s="263"/>
      <c r="K226" s="30"/>
      <c r="L226" s="30"/>
      <c r="M226" s="30"/>
      <c r="N226" s="263"/>
      <c r="O226" s="263"/>
      <c r="Q226" s="263"/>
      <c r="R226" s="31"/>
      <c r="S226" s="263"/>
      <c r="T226" s="1"/>
      <c r="U226" s="1"/>
      <c r="V226" s="3"/>
      <c r="W226" s="31"/>
      <c r="X226" s="31"/>
      <c r="Y226" s="31"/>
      <c r="Z226" s="35"/>
    </row>
    <row r="227" spans="1:26" ht="12.75" customHeight="1">
      <c r="A227" s="45"/>
      <c r="B227" s="1"/>
      <c r="C227" s="1"/>
      <c r="D227" s="1"/>
      <c r="E227" s="1"/>
      <c r="F227" s="166"/>
      <c r="G227" s="30"/>
      <c r="H227" s="30"/>
      <c r="I227" s="263"/>
      <c r="J227" s="263"/>
      <c r="K227" s="30"/>
      <c r="L227" s="30"/>
      <c r="M227" s="30"/>
      <c r="N227" s="263"/>
      <c r="O227" s="263"/>
      <c r="Q227" s="263"/>
      <c r="R227" s="31"/>
      <c r="S227" s="263"/>
      <c r="T227" s="1"/>
      <c r="U227" s="1"/>
      <c r="V227" s="3"/>
      <c r="W227" s="31"/>
      <c r="X227" s="31"/>
      <c r="Y227" s="31"/>
      <c r="Z227" s="35"/>
    </row>
    <row r="228" spans="1:26" ht="12.75" customHeight="1">
      <c r="A228" s="45"/>
      <c r="B228" s="1"/>
      <c r="C228" s="1"/>
      <c r="D228" s="1"/>
      <c r="E228" s="1"/>
      <c r="F228" s="166"/>
      <c r="G228" s="30"/>
      <c r="H228" s="30"/>
      <c r="I228" s="263"/>
      <c r="J228" s="263"/>
      <c r="K228" s="30"/>
      <c r="L228" s="30"/>
      <c r="M228" s="30"/>
      <c r="N228" s="263"/>
      <c r="O228" s="263"/>
      <c r="Q228" s="263"/>
      <c r="R228" s="31"/>
      <c r="S228" s="263"/>
      <c r="T228" s="1"/>
      <c r="U228" s="1"/>
      <c r="V228" s="3"/>
      <c r="W228" s="31"/>
      <c r="X228" s="31"/>
      <c r="Y228" s="31"/>
      <c r="Z228" s="35"/>
    </row>
    <row r="229" spans="1:26" ht="12.75" customHeight="1">
      <c r="A229" s="45"/>
      <c r="B229" s="1"/>
      <c r="C229" s="1"/>
      <c r="D229" s="1"/>
      <c r="E229" s="1"/>
      <c r="F229" s="166"/>
      <c r="G229" s="30"/>
      <c r="H229" s="30"/>
      <c r="I229" s="263"/>
      <c r="J229" s="263"/>
      <c r="K229" s="30"/>
      <c r="L229" s="30"/>
      <c r="M229" s="30"/>
      <c r="N229" s="263"/>
      <c r="O229" s="263"/>
      <c r="Q229" s="263"/>
      <c r="R229" s="31"/>
      <c r="S229" s="263"/>
      <c r="T229" s="1"/>
      <c r="U229" s="1"/>
      <c r="V229" s="3"/>
      <c r="W229" s="31"/>
      <c r="X229" s="31"/>
      <c r="Y229" s="31"/>
      <c r="Z229" s="35"/>
    </row>
    <row r="230" spans="1:26" ht="12.75" customHeight="1">
      <c r="A230" s="45"/>
      <c r="B230" s="1"/>
      <c r="C230" s="1"/>
      <c r="D230" s="1"/>
      <c r="E230" s="1"/>
      <c r="F230" s="166"/>
      <c r="G230" s="30"/>
      <c r="H230" s="30"/>
      <c r="I230" s="263"/>
      <c r="J230" s="263"/>
      <c r="K230" s="30"/>
      <c r="L230" s="30"/>
      <c r="M230" s="30"/>
      <c r="N230" s="263"/>
      <c r="O230" s="263"/>
      <c r="Q230" s="263"/>
      <c r="R230" s="31"/>
      <c r="S230" s="263"/>
      <c r="T230" s="1"/>
      <c r="U230" s="1"/>
      <c r="V230" s="3"/>
      <c r="W230" s="31"/>
      <c r="X230" s="31"/>
      <c r="Y230" s="31"/>
      <c r="Z230" s="35"/>
    </row>
    <row r="231" spans="1:26" ht="12.75" customHeight="1">
      <c r="A231" s="45"/>
      <c r="B231" s="1"/>
      <c r="C231" s="1"/>
      <c r="D231" s="1"/>
      <c r="E231" s="1"/>
      <c r="F231" s="166"/>
      <c r="G231" s="30"/>
      <c r="H231" s="30"/>
      <c r="I231" s="263"/>
      <c r="J231" s="263"/>
      <c r="K231" s="30"/>
      <c r="L231" s="30"/>
      <c r="M231" s="30"/>
      <c r="N231" s="263"/>
      <c r="O231" s="263"/>
      <c r="Q231" s="263"/>
      <c r="R231" s="31"/>
      <c r="S231" s="263"/>
      <c r="T231" s="1"/>
      <c r="U231" s="1"/>
      <c r="V231" s="3"/>
      <c r="W231" s="31"/>
      <c r="X231" s="31"/>
      <c r="Y231" s="31"/>
      <c r="Z231" s="35"/>
    </row>
    <row r="232" spans="1:26" ht="12.75" customHeight="1">
      <c r="A232" s="45"/>
      <c r="B232" s="1"/>
      <c r="C232" s="1"/>
      <c r="D232" s="1"/>
      <c r="E232" s="1"/>
      <c r="F232" s="166"/>
      <c r="G232" s="30"/>
      <c r="H232" s="30"/>
      <c r="I232" s="263"/>
      <c r="J232" s="263"/>
      <c r="K232" s="30"/>
      <c r="L232" s="30"/>
      <c r="M232" s="30"/>
      <c r="N232" s="263"/>
      <c r="O232" s="263"/>
      <c r="Q232" s="263"/>
      <c r="R232" s="31"/>
      <c r="S232" s="263"/>
      <c r="T232" s="1"/>
      <c r="U232" s="1"/>
      <c r="V232" s="3"/>
      <c r="W232" s="31"/>
      <c r="X232" s="31"/>
      <c r="Y232" s="31"/>
      <c r="Z232" s="35"/>
    </row>
    <row r="233" spans="1:26" ht="12.75" customHeight="1">
      <c r="A233" s="45"/>
      <c r="B233" s="1"/>
      <c r="C233" s="1"/>
      <c r="D233" s="1"/>
      <c r="E233" s="1"/>
      <c r="F233" s="166"/>
      <c r="G233" s="30"/>
      <c r="H233" s="30"/>
      <c r="I233" s="263"/>
      <c r="J233" s="263"/>
      <c r="K233" s="30"/>
      <c r="L233" s="30"/>
      <c r="M233" s="30"/>
      <c r="N233" s="263"/>
      <c r="O233" s="263"/>
      <c r="Q233" s="263"/>
      <c r="R233" s="31"/>
      <c r="S233" s="263"/>
      <c r="T233" s="1"/>
      <c r="U233" s="1"/>
      <c r="V233" s="3"/>
      <c r="W233" s="31"/>
      <c r="X233" s="31"/>
      <c r="Y233" s="31"/>
      <c r="Z233" s="35"/>
    </row>
    <row r="234" spans="1:26" ht="12.75" customHeight="1">
      <c r="A234" s="45"/>
      <c r="B234" s="1"/>
      <c r="C234" s="1"/>
      <c r="D234" s="1"/>
      <c r="E234" s="1"/>
      <c r="F234" s="166"/>
      <c r="G234" s="30"/>
      <c r="H234" s="30"/>
      <c r="I234" s="263"/>
      <c r="J234" s="263"/>
      <c r="K234" s="30"/>
      <c r="L234" s="30"/>
      <c r="M234" s="30"/>
      <c r="N234" s="263"/>
      <c r="O234" s="263"/>
      <c r="Q234" s="263"/>
      <c r="R234" s="31"/>
      <c r="S234" s="263"/>
      <c r="T234" s="1"/>
      <c r="U234" s="1"/>
      <c r="V234" s="3"/>
      <c r="W234" s="31"/>
      <c r="X234" s="31"/>
      <c r="Y234" s="31"/>
      <c r="Z234" s="35"/>
    </row>
    <row r="235" spans="1:26" ht="12.75" customHeight="1">
      <c r="A235" s="45"/>
      <c r="B235" s="1"/>
      <c r="C235" s="1"/>
      <c r="D235" s="1"/>
      <c r="E235" s="1"/>
      <c r="F235" s="166"/>
      <c r="G235" s="30"/>
      <c r="H235" s="30"/>
      <c r="I235" s="263"/>
      <c r="J235" s="263"/>
      <c r="K235" s="30"/>
      <c r="L235" s="30"/>
      <c r="M235" s="30"/>
      <c r="N235" s="263"/>
      <c r="O235" s="263"/>
      <c r="Q235" s="263"/>
      <c r="R235" s="31"/>
      <c r="S235" s="263"/>
      <c r="T235" s="1"/>
      <c r="U235" s="1"/>
      <c r="V235" s="3"/>
      <c r="W235" s="31"/>
      <c r="X235" s="31"/>
      <c r="Y235" s="31"/>
      <c r="Z235" s="35"/>
    </row>
    <row r="236" spans="1:26" ht="12.75" customHeight="1">
      <c r="A236" s="45"/>
      <c r="B236" s="1"/>
      <c r="C236" s="1"/>
      <c r="D236" s="1"/>
      <c r="E236" s="1"/>
      <c r="F236" s="166"/>
      <c r="G236" s="30"/>
      <c r="H236" s="30"/>
      <c r="I236" s="263"/>
      <c r="J236" s="263"/>
      <c r="K236" s="30"/>
      <c r="L236" s="30"/>
      <c r="M236" s="30"/>
      <c r="N236" s="263"/>
      <c r="O236" s="263"/>
      <c r="Q236" s="263"/>
      <c r="R236" s="31"/>
      <c r="S236" s="263"/>
      <c r="T236" s="1"/>
      <c r="U236" s="1"/>
      <c r="V236" s="3"/>
      <c r="W236" s="31"/>
      <c r="X236" s="31"/>
      <c r="Y236" s="31"/>
      <c r="Z236" s="35"/>
    </row>
    <row r="237" spans="1:26" ht="12.75" customHeight="1">
      <c r="A237" s="45"/>
      <c r="B237" s="1"/>
      <c r="C237" s="1"/>
      <c r="D237" s="1"/>
      <c r="E237" s="1"/>
      <c r="F237" s="166"/>
      <c r="G237" s="30"/>
      <c r="H237" s="30"/>
      <c r="I237" s="263"/>
      <c r="J237" s="263"/>
      <c r="K237" s="30"/>
      <c r="L237" s="30"/>
      <c r="M237" s="30"/>
      <c r="N237" s="263"/>
      <c r="O237" s="263"/>
      <c r="Q237" s="263"/>
      <c r="R237" s="31"/>
      <c r="S237" s="263"/>
      <c r="T237" s="1"/>
      <c r="U237" s="1"/>
      <c r="V237" s="3"/>
      <c r="W237" s="31"/>
      <c r="X237" s="31"/>
      <c r="Y237" s="31"/>
      <c r="Z237" s="35"/>
    </row>
    <row r="238" spans="1:26" ht="12.75" customHeight="1">
      <c r="A238" s="45"/>
      <c r="B238" s="1"/>
      <c r="C238" s="1"/>
      <c r="D238" s="1"/>
      <c r="E238" s="1"/>
      <c r="F238" s="166"/>
      <c r="G238" s="30"/>
      <c r="H238" s="30"/>
      <c r="I238" s="263"/>
      <c r="J238" s="263"/>
      <c r="K238" s="30"/>
      <c r="L238" s="30"/>
      <c r="M238" s="30"/>
      <c r="N238" s="263"/>
      <c r="O238" s="263"/>
      <c r="Q238" s="263"/>
      <c r="R238" s="31"/>
      <c r="S238" s="263"/>
      <c r="T238" s="1"/>
      <c r="U238" s="1"/>
      <c r="V238" s="3"/>
      <c r="W238" s="31"/>
      <c r="X238" s="31"/>
      <c r="Y238" s="31"/>
      <c r="Z238" s="35"/>
    </row>
    <row r="239" spans="1:26" ht="12.75" customHeight="1">
      <c r="A239" s="45"/>
      <c r="B239" s="1"/>
      <c r="C239" s="1"/>
      <c r="D239" s="1"/>
      <c r="E239" s="1"/>
      <c r="F239" s="166"/>
      <c r="G239" s="30"/>
      <c r="H239" s="30"/>
      <c r="I239" s="263"/>
      <c r="J239" s="263"/>
      <c r="K239" s="30"/>
      <c r="L239" s="30"/>
      <c r="M239" s="30"/>
      <c r="N239" s="263"/>
      <c r="O239" s="263"/>
      <c r="Q239" s="263"/>
      <c r="R239" s="31"/>
      <c r="S239" s="263"/>
      <c r="T239" s="1"/>
      <c r="U239" s="1"/>
      <c r="V239" s="3"/>
      <c r="W239" s="31"/>
      <c r="X239" s="31"/>
      <c r="Y239" s="31"/>
      <c r="Z239" s="35"/>
    </row>
    <row r="240" spans="1:26" ht="12.75" customHeight="1">
      <c r="A240" s="45"/>
      <c r="B240" s="1"/>
      <c r="C240" s="1"/>
      <c r="D240" s="1"/>
      <c r="E240" s="1"/>
      <c r="F240" s="166"/>
      <c r="G240" s="30"/>
      <c r="H240" s="30"/>
      <c r="I240" s="263"/>
      <c r="J240" s="263"/>
      <c r="K240" s="30"/>
      <c r="L240" s="30"/>
      <c r="M240" s="30"/>
      <c r="N240" s="263"/>
      <c r="O240" s="263"/>
      <c r="Q240" s="263"/>
      <c r="R240" s="31"/>
      <c r="S240" s="263"/>
      <c r="T240" s="1"/>
      <c r="U240" s="1"/>
      <c r="V240" s="3"/>
      <c r="W240" s="31"/>
      <c r="X240" s="31"/>
      <c r="Y240" s="31"/>
      <c r="Z240" s="35"/>
    </row>
    <row r="241" spans="1:26" ht="12.75" customHeight="1">
      <c r="A241" s="45"/>
      <c r="B241" s="1"/>
      <c r="C241" s="1"/>
      <c r="D241" s="1"/>
      <c r="E241" s="1"/>
      <c r="F241" s="166"/>
      <c r="G241" s="30"/>
      <c r="H241" s="30"/>
      <c r="I241" s="263"/>
      <c r="J241" s="263"/>
      <c r="K241" s="30"/>
      <c r="L241" s="30"/>
      <c r="M241" s="30"/>
      <c r="N241" s="263"/>
      <c r="O241" s="263"/>
      <c r="Q241" s="263"/>
      <c r="R241" s="31"/>
      <c r="S241" s="263"/>
      <c r="T241" s="1"/>
      <c r="U241" s="1"/>
      <c r="V241" s="3"/>
      <c r="W241" s="31"/>
      <c r="X241" s="31"/>
      <c r="Y241" s="31"/>
      <c r="Z241" s="35"/>
    </row>
    <row r="242" spans="1:26" ht="12.75" customHeight="1">
      <c r="A242" s="45"/>
      <c r="B242" s="1"/>
      <c r="C242" s="1"/>
      <c r="D242" s="1"/>
      <c r="E242" s="1"/>
      <c r="F242" s="166"/>
      <c r="G242" s="30"/>
      <c r="H242" s="30"/>
      <c r="I242" s="263"/>
      <c r="J242" s="263"/>
      <c r="K242" s="30"/>
      <c r="L242" s="30"/>
      <c r="M242" s="30"/>
      <c r="N242" s="263"/>
      <c r="O242" s="263"/>
      <c r="Q242" s="263"/>
      <c r="R242" s="31"/>
      <c r="S242" s="263"/>
      <c r="T242" s="1"/>
      <c r="U242" s="1"/>
      <c r="V242" s="3"/>
      <c r="W242" s="31"/>
      <c r="X242" s="31"/>
      <c r="Y242" s="31"/>
      <c r="Z242" s="35"/>
    </row>
    <row r="243" spans="1:26" ht="12.75" customHeight="1">
      <c r="A243" s="45"/>
      <c r="B243" s="1"/>
      <c r="C243" s="1"/>
      <c r="D243" s="1"/>
      <c r="E243" s="1"/>
      <c r="F243" s="166"/>
      <c r="G243" s="30"/>
      <c r="H243" s="30"/>
      <c r="I243" s="263"/>
      <c r="J243" s="263"/>
      <c r="K243" s="30"/>
      <c r="L243" s="30"/>
      <c r="M243" s="30"/>
      <c r="N243" s="263"/>
      <c r="O243" s="263"/>
      <c r="Q243" s="263"/>
      <c r="R243" s="31"/>
      <c r="S243" s="263"/>
      <c r="T243" s="1"/>
      <c r="U243" s="1"/>
      <c r="V243" s="3"/>
      <c r="W243" s="31"/>
      <c r="X243" s="31"/>
      <c r="Y243" s="31"/>
      <c r="Z243" s="35"/>
    </row>
    <row r="244" spans="1:26" ht="12.75" customHeight="1">
      <c r="A244" s="45"/>
      <c r="B244" s="1"/>
      <c r="C244" s="1"/>
      <c r="D244" s="1"/>
      <c r="E244" s="1"/>
      <c r="F244" s="166"/>
      <c r="G244" s="30"/>
      <c r="H244" s="30"/>
      <c r="I244" s="263"/>
      <c r="J244" s="263"/>
      <c r="K244" s="30"/>
      <c r="L244" s="30"/>
      <c r="M244" s="30"/>
      <c r="N244" s="263"/>
      <c r="O244" s="263"/>
      <c r="Q244" s="263"/>
      <c r="R244" s="31"/>
      <c r="S244" s="263"/>
      <c r="T244" s="1"/>
      <c r="U244" s="1"/>
      <c r="V244" s="3"/>
      <c r="W244" s="31"/>
      <c r="X244" s="31"/>
      <c r="Y244" s="31"/>
      <c r="Z244" s="35"/>
    </row>
    <row r="245" spans="1:26" ht="12.75" customHeight="1">
      <c r="A245" s="45"/>
      <c r="B245" s="1"/>
      <c r="C245" s="1"/>
      <c r="D245" s="1"/>
      <c r="E245" s="1"/>
      <c r="F245" s="166"/>
      <c r="G245" s="30"/>
      <c r="H245" s="30"/>
      <c r="I245" s="263"/>
      <c r="J245" s="263"/>
      <c r="K245" s="30"/>
      <c r="L245" s="30"/>
      <c r="M245" s="30"/>
      <c r="N245" s="263"/>
      <c r="O245" s="263"/>
      <c r="Q245" s="263"/>
      <c r="R245" s="31"/>
      <c r="S245" s="263"/>
      <c r="T245" s="1"/>
      <c r="U245" s="1"/>
      <c r="V245" s="3"/>
      <c r="W245" s="31"/>
      <c r="X245" s="31"/>
      <c r="Y245" s="31"/>
      <c r="Z245" s="35"/>
    </row>
    <row r="246" spans="1:26" ht="12.75" customHeight="1">
      <c r="A246" s="45"/>
      <c r="B246" s="1"/>
      <c r="C246" s="1"/>
      <c r="D246" s="1"/>
      <c r="E246" s="1"/>
      <c r="F246" s="166"/>
      <c r="G246" s="30"/>
      <c r="H246" s="30"/>
      <c r="I246" s="263"/>
      <c r="J246" s="263"/>
      <c r="K246" s="30"/>
      <c r="L246" s="30"/>
      <c r="M246" s="30"/>
      <c r="N246" s="263"/>
      <c r="O246" s="263"/>
      <c r="Q246" s="263"/>
      <c r="R246" s="31"/>
      <c r="S246" s="263"/>
      <c r="T246" s="1"/>
      <c r="U246" s="1"/>
      <c r="V246" s="3"/>
      <c r="W246" s="31"/>
      <c r="X246" s="31"/>
      <c r="Y246" s="31"/>
      <c r="Z246" s="35"/>
    </row>
    <row r="247" spans="1:26" ht="12.75" customHeight="1">
      <c r="A247" s="45"/>
      <c r="B247" s="1"/>
      <c r="C247" s="1"/>
      <c r="D247" s="1"/>
      <c r="E247" s="1"/>
      <c r="F247" s="166"/>
      <c r="G247" s="30"/>
      <c r="H247" s="30"/>
      <c r="I247" s="263"/>
      <c r="J247" s="263"/>
      <c r="K247" s="30"/>
      <c r="L247" s="30"/>
      <c r="M247" s="30"/>
      <c r="N247" s="263"/>
      <c r="O247" s="263"/>
      <c r="Q247" s="263"/>
      <c r="R247" s="31"/>
      <c r="S247" s="263"/>
      <c r="T247" s="1"/>
      <c r="U247" s="1"/>
      <c r="V247" s="3"/>
      <c r="W247" s="31"/>
      <c r="X247" s="31"/>
      <c r="Y247" s="31"/>
      <c r="Z247" s="35"/>
    </row>
    <row r="248" spans="1:26" ht="12.75" customHeight="1">
      <c r="A248" s="45"/>
      <c r="B248" s="1"/>
      <c r="C248" s="1"/>
      <c r="D248" s="1"/>
      <c r="E248" s="1"/>
      <c r="F248" s="166"/>
      <c r="G248" s="30"/>
      <c r="H248" s="30"/>
      <c r="I248" s="263"/>
      <c r="J248" s="263"/>
      <c r="K248" s="30"/>
      <c r="L248" s="30"/>
      <c r="M248" s="30"/>
      <c r="N248" s="263"/>
      <c r="O248" s="263"/>
      <c r="Q248" s="263"/>
      <c r="R248" s="31"/>
      <c r="S248" s="263"/>
      <c r="T248" s="1"/>
      <c r="U248" s="1"/>
      <c r="V248" s="3"/>
      <c r="W248" s="31"/>
      <c r="X248" s="31"/>
      <c r="Y248" s="31"/>
      <c r="Z248" s="35"/>
    </row>
    <row r="249" spans="1:26" ht="12.75" customHeight="1">
      <c r="A249" s="45"/>
      <c r="B249" s="1"/>
      <c r="C249" s="1"/>
      <c r="D249" s="1"/>
      <c r="E249" s="1"/>
      <c r="F249" s="166"/>
      <c r="G249" s="30"/>
      <c r="H249" s="30"/>
      <c r="I249" s="263"/>
      <c r="J249" s="263"/>
      <c r="K249" s="30"/>
      <c r="L249" s="30"/>
      <c r="M249" s="30"/>
      <c r="N249" s="263"/>
      <c r="O249" s="263"/>
      <c r="Q249" s="263"/>
      <c r="R249" s="31"/>
      <c r="S249" s="263"/>
      <c r="T249" s="1"/>
      <c r="U249" s="1"/>
      <c r="V249" s="3"/>
      <c r="W249" s="31"/>
      <c r="X249" s="31"/>
      <c r="Y249" s="31"/>
      <c r="Z249" s="35"/>
    </row>
    <row r="250" spans="1:26" ht="12.75" customHeight="1">
      <c r="A250" s="45"/>
      <c r="B250" s="1"/>
      <c r="C250" s="1"/>
      <c r="D250" s="1"/>
      <c r="E250" s="1"/>
      <c r="F250" s="166"/>
      <c r="G250" s="30"/>
      <c r="H250" s="30"/>
      <c r="I250" s="263"/>
      <c r="J250" s="263"/>
      <c r="K250" s="30"/>
      <c r="L250" s="30"/>
      <c r="M250" s="30"/>
      <c r="N250" s="263"/>
      <c r="O250" s="263"/>
      <c r="Q250" s="263"/>
      <c r="R250" s="31"/>
      <c r="S250" s="263"/>
      <c r="T250" s="1"/>
      <c r="U250" s="1"/>
      <c r="V250" s="3"/>
      <c r="W250" s="31"/>
      <c r="X250" s="31"/>
      <c r="Y250" s="31"/>
      <c r="Z250" s="35"/>
    </row>
    <row r="251" spans="1:26" ht="12.75" customHeight="1">
      <c r="A251" s="45"/>
      <c r="B251" s="1"/>
      <c r="C251" s="1"/>
      <c r="D251" s="1"/>
      <c r="E251" s="1"/>
      <c r="F251" s="166"/>
      <c r="G251" s="30"/>
      <c r="H251" s="30"/>
      <c r="I251" s="263"/>
      <c r="J251" s="263"/>
      <c r="K251" s="30"/>
      <c r="L251" s="30"/>
      <c r="M251" s="30"/>
      <c r="N251" s="263"/>
      <c r="O251" s="263"/>
      <c r="Q251" s="263"/>
      <c r="R251" s="31"/>
      <c r="S251" s="263"/>
      <c r="T251" s="1"/>
      <c r="U251" s="1"/>
      <c r="V251" s="3"/>
      <c r="W251" s="31"/>
      <c r="X251" s="31"/>
      <c r="Y251" s="31"/>
      <c r="Z251" s="35"/>
    </row>
    <row r="252" spans="1:26" ht="12.75" customHeight="1">
      <c r="A252" s="45"/>
      <c r="B252" s="1"/>
      <c r="C252" s="1"/>
      <c r="D252" s="1"/>
      <c r="E252" s="1"/>
      <c r="F252" s="166"/>
      <c r="G252" s="30"/>
      <c r="H252" s="30"/>
      <c r="I252" s="263"/>
      <c r="J252" s="263"/>
      <c r="K252" s="30"/>
      <c r="L252" s="30"/>
      <c r="M252" s="30"/>
      <c r="N252" s="263"/>
      <c r="O252" s="263"/>
      <c r="Q252" s="263"/>
      <c r="R252" s="31"/>
      <c r="S252" s="263"/>
      <c r="T252" s="1"/>
      <c r="U252" s="1"/>
      <c r="V252" s="3"/>
      <c r="W252" s="31"/>
      <c r="X252" s="31"/>
      <c r="Y252" s="31"/>
      <c r="Z252" s="35"/>
    </row>
    <row r="253" spans="1:26" ht="12.75" customHeight="1">
      <c r="A253" s="45"/>
      <c r="B253" s="1"/>
      <c r="C253" s="1"/>
      <c r="D253" s="1"/>
      <c r="E253" s="1"/>
      <c r="F253" s="166"/>
      <c r="G253" s="30"/>
      <c r="H253" s="30"/>
      <c r="I253" s="263"/>
      <c r="J253" s="263"/>
      <c r="K253" s="30"/>
      <c r="L253" s="30"/>
      <c r="M253" s="30"/>
      <c r="N253" s="263"/>
      <c r="O253" s="263"/>
      <c r="Q253" s="263"/>
      <c r="R253" s="31"/>
      <c r="S253" s="263"/>
      <c r="T253" s="1"/>
      <c r="U253" s="1"/>
      <c r="V253" s="3"/>
      <c r="W253" s="31"/>
      <c r="X253" s="31"/>
      <c r="Y253" s="31"/>
      <c r="Z253" s="35"/>
    </row>
    <row r="254" spans="1:26" ht="12.75" customHeight="1">
      <c r="A254" s="45"/>
      <c r="B254" s="1"/>
      <c r="C254" s="1"/>
      <c r="D254" s="1"/>
      <c r="E254" s="1"/>
      <c r="F254" s="166"/>
      <c r="G254" s="30"/>
      <c r="H254" s="30"/>
      <c r="I254" s="263"/>
      <c r="J254" s="263"/>
      <c r="K254" s="30"/>
      <c r="L254" s="30"/>
      <c r="M254" s="30"/>
      <c r="N254" s="263"/>
      <c r="O254" s="263"/>
      <c r="Q254" s="263"/>
      <c r="R254" s="31"/>
      <c r="S254" s="263"/>
      <c r="T254" s="1"/>
      <c r="U254" s="1"/>
      <c r="V254" s="3"/>
      <c r="W254" s="31"/>
      <c r="X254" s="31"/>
      <c r="Y254" s="31"/>
      <c r="Z254" s="35"/>
    </row>
    <row r="255" spans="1:26" ht="12.75" customHeight="1">
      <c r="A255" s="45"/>
      <c r="B255" s="1"/>
      <c r="C255" s="1"/>
      <c r="D255" s="1"/>
      <c r="E255" s="1"/>
      <c r="F255" s="166"/>
      <c r="G255" s="30"/>
      <c r="H255" s="30"/>
      <c r="I255" s="263"/>
      <c r="J255" s="263"/>
      <c r="K255" s="30"/>
      <c r="L255" s="30"/>
      <c r="M255" s="30"/>
      <c r="N255" s="263"/>
      <c r="O255" s="263"/>
      <c r="Q255" s="263"/>
      <c r="R255" s="31"/>
      <c r="S255" s="263"/>
      <c r="T255" s="1"/>
      <c r="U255" s="1"/>
      <c r="V255" s="3"/>
      <c r="W255" s="31"/>
      <c r="X255" s="31"/>
      <c r="Y255" s="31"/>
      <c r="Z255" s="35"/>
    </row>
    <row r="256" spans="1:26" ht="12.75" customHeight="1">
      <c r="A256" s="45"/>
      <c r="B256" s="1"/>
      <c r="C256" s="1"/>
      <c r="D256" s="1"/>
      <c r="E256" s="1"/>
      <c r="F256" s="166"/>
      <c r="G256" s="30"/>
      <c r="H256" s="30"/>
      <c r="I256" s="263"/>
      <c r="J256" s="263"/>
      <c r="K256" s="30"/>
      <c r="L256" s="30"/>
      <c r="M256" s="30"/>
      <c r="N256" s="263"/>
      <c r="O256" s="263"/>
      <c r="Q256" s="263"/>
      <c r="R256" s="31"/>
      <c r="S256" s="263"/>
      <c r="T256" s="1"/>
      <c r="U256" s="1"/>
      <c r="V256" s="3"/>
      <c r="W256" s="31"/>
      <c r="X256" s="31"/>
      <c r="Y256" s="31"/>
      <c r="Z256" s="35"/>
    </row>
    <row r="257" spans="1:26" ht="12.75" customHeight="1">
      <c r="A257" s="45"/>
      <c r="B257" s="1"/>
      <c r="C257" s="1"/>
      <c r="D257" s="1"/>
      <c r="E257" s="1"/>
      <c r="F257" s="166"/>
      <c r="G257" s="30"/>
      <c r="H257" s="30"/>
      <c r="I257" s="263"/>
      <c r="J257" s="263"/>
      <c r="K257" s="30"/>
      <c r="L257" s="30"/>
      <c r="M257" s="30"/>
      <c r="N257" s="263"/>
      <c r="O257" s="263"/>
      <c r="Q257" s="263"/>
      <c r="R257" s="31"/>
      <c r="S257" s="263"/>
      <c r="T257" s="1"/>
      <c r="U257" s="1"/>
      <c r="V257" s="3"/>
      <c r="W257" s="31"/>
      <c r="X257" s="31"/>
      <c r="Y257" s="31"/>
      <c r="Z257" s="35"/>
    </row>
    <row r="258" spans="1:26" ht="12.75" customHeight="1">
      <c r="A258" s="45"/>
      <c r="B258" s="1"/>
      <c r="C258" s="1"/>
      <c r="D258" s="1"/>
      <c r="E258" s="1"/>
      <c r="F258" s="166"/>
      <c r="G258" s="30"/>
      <c r="H258" s="30"/>
      <c r="I258" s="263"/>
      <c r="J258" s="263"/>
      <c r="K258" s="30"/>
      <c r="L258" s="30"/>
      <c r="M258" s="30"/>
      <c r="N258" s="263"/>
      <c r="O258" s="263"/>
      <c r="Q258" s="263"/>
      <c r="R258" s="31"/>
      <c r="S258" s="263"/>
      <c r="T258" s="1"/>
      <c r="U258" s="1"/>
      <c r="V258" s="3"/>
      <c r="W258" s="31"/>
      <c r="X258" s="31"/>
      <c r="Y258" s="31"/>
      <c r="Z258" s="35"/>
    </row>
    <row r="259" spans="1:26" ht="12.75" customHeight="1">
      <c r="A259" s="45"/>
      <c r="B259" s="1"/>
      <c r="C259" s="1"/>
      <c r="D259" s="1"/>
      <c r="E259" s="1"/>
      <c r="F259" s="166"/>
      <c r="G259" s="30"/>
      <c r="H259" s="30"/>
      <c r="I259" s="263"/>
      <c r="J259" s="263"/>
      <c r="K259" s="30"/>
      <c r="L259" s="30"/>
      <c r="M259" s="30"/>
      <c r="N259" s="263"/>
      <c r="O259" s="263"/>
      <c r="Q259" s="263"/>
      <c r="R259" s="31"/>
      <c r="S259" s="263"/>
      <c r="T259" s="1"/>
      <c r="U259" s="1"/>
      <c r="V259" s="3"/>
      <c r="W259" s="31"/>
      <c r="X259" s="31"/>
      <c r="Y259" s="31"/>
      <c r="Z259" s="35"/>
    </row>
    <row r="260" spans="1:26" ht="12.75" customHeight="1">
      <c r="A260" s="45"/>
      <c r="B260" s="1"/>
      <c r="C260" s="1"/>
      <c r="D260" s="1"/>
      <c r="E260" s="1"/>
      <c r="F260" s="166"/>
      <c r="G260" s="30"/>
      <c r="H260" s="30"/>
      <c r="I260" s="263"/>
      <c r="J260" s="263"/>
      <c r="K260" s="30"/>
      <c r="L260" s="30"/>
      <c r="M260" s="30"/>
      <c r="N260" s="263"/>
      <c r="O260" s="263"/>
      <c r="Q260" s="263"/>
      <c r="R260" s="31"/>
      <c r="S260" s="263"/>
      <c r="T260" s="1"/>
      <c r="U260" s="1"/>
      <c r="V260" s="3"/>
      <c r="W260" s="31"/>
      <c r="X260" s="31"/>
      <c r="Y260" s="31"/>
      <c r="Z260" s="35"/>
    </row>
    <row r="261" spans="1:26" ht="12.75" customHeight="1">
      <c r="A261" s="45"/>
      <c r="B261" s="1"/>
      <c r="C261" s="1"/>
      <c r="D261" s="1"/>
      <c r="E261" s="1"/>
      <c r="F261" s="166"/>
      <c r="G261" s="30"/>
      <c r="H261" s="30"/>
      <c r="I261" s="263"/>
      <c r="J261" s="263"/>
      <c r="K261" s="30"/>
      <c r="L261" s="30"/>
      <c r="M261" s="30"/>
      <c r="N261" s="263"/>
      <c r="O261" s="263"/>
      <c r="Q261" s="263"/>
      <c r="R261" s="31"/>
      <c r="S261" s="263"/>
      <c r="T261" s="1"/>
      <c r="U261" s="1"/>
      <c r="V261" s="3"/>
      <c r="W261" s="31"/>
      <c r="X261" s="31"/>
      <c r="Y261" s="31"/>
      <c r="Z261" s="35"/>
    </row>
    <row r="262" spans="1:26" ht="12.75" customHeight="1">
      <c r="A262" s="45"/>
      <c r="B262" s="1"/>
      <c r="C262" s="1"/>
      <c r="D262" s="1"/>
      <c r="E262" s="1"/>
      <c r="F262" s="166"/>
      <c r="G262" s="30"/>
      <c r="H262" s="30"/>
      <c r="I262" s="263"/>
      <c r="J262" s="263"/>
      <c r="K262" s="30"/>
      <c r="L262" s="30"/>
      <c r="M262" s="30"/>
      <c r="N262" s="263"/>
      <c r="O262" s="263"/>
      <c r="Q262" s="263"/>
      <c r="R262" s="31"/>
      <c r="S262" s="263"/>
      <c r="T262" s="1"/>
      <c r="U262" s="1"/>
      <c r="V262" s="3"/>
      <c r="W262" s="31"/>
      <c r="X262" s="31"/>
      <c r="Y262" s="31"/>
      <c r="Z262" s="35"/>
    </row>
    <row r="263" spans="1:26" ht="12.75" customHeight="1">
      <c r="A263" s="45"/>
      <c r="B263" s="1"/>
      <c r="C263" s="1"/>
      <c r="D263" s="1"/>
      <c r="E263" s="1"/>
      <c r="F263" s="166"/>
      <c r="G263" s="30"/>
      <c r="H263" s="30"/>
      <c r="I263" s="263"/>
      <c r="J263" s="263"/>
      <c r="K263" s="30"/>
      <c r="L263" s="30"/>
      <c r="M263" s="30"/>
      <c r="N263" s="263"/>
      <c r="O263" s="263"/>
      <c r="Q263" s="263"/>
      <c r="R263" s="31"/>
      <c r="S263" s="263"/>
      <c r="T263" s="1"/>
      <c r="U263" s="1"/>
      <c r="V263" s="3"/>
      <c r="W263" s="31"/>
      <c r="X263" s="31"/>
      <c r="Y263" s="31"/>
      <c r="Z263" s="35"/>
    </row>
    <row r="264" spans="1:26" ht="12.75" customHeight="1">
      <c r="A264" s="45"/>
      <c r="B264" s="1"/>
      <c r="C264" s="1"/>
      <c r="D264" s="1"/>
      <c r="E264" s="1"/>
      <c r="F264" s="166"/>
      <c r="G264" s="30"/>
      <c r="H264" s="30"/>
      <c r="I264" s="263"/>
      <c r="J264" s="263"/>
      <c r="K264" s="30"/>
      <c r="L264" s="30"/>
      <c r="M264" s="30"/>
      <c r="N264" s="263"/>
      <c r="O264" s="263"/>
      <c r="Q264" s="263"/>
      <c r="R264" s="31"/>
      <c r="S264" s="263"/>
      <c r="T264" s="1"/>
      <c r="U264" s="1"/>
      <c r="V264" s="3"/>
      <c r="W264" s="31"/>
      <c r="X264" s="31"/>
      <c r="Y264" s="31"/>
      <c r="Z264" s="35"/>
    </row>
    <row r="265" spans="1:26" ht="12.75" customHeight="1">
      <c r="A265" s="45"/>
      <c r="B265" s="1"/>
      <c r="C265" s="1"/>
      <c r="D265" s="1"/>
      <c r="E265" s="1"/>
      <c r="F265" s="166"/>
      <c r="G265" s="30"/>
      <c r="H265" s="30"/>
      <c r="I265" s="263"/>
      <c r="J265" s="263"/>
      <c r="K265" s="30"/>
      <c r="L265" s="30"/>
      <c r="M265" s="30"/>
      <c r="N265" s="263"/>
      <c r="O265" s="263"/>
      <c r="Q265" s="263"/>
      <c r="R265" s="31"/>
      <c r="S265" s="263"/>
      <c r="T265" s="1"/>
      <c r="U265" s="1"/>
      <c r="V265" s="3"/>
      <c r="W265" s="31"/>
      <c r="X265" s="31"/>
      <c r="Y265" s="31"/>
      <c r="Z265" s="35"/>
    </row>
    <row r="266" spans="1:26" ht="12.75" customHeight="1">
      <c r="A266" s="45"/>
      <c r="B266" s="1"/>
      <c r="C266" s="1"/>
      <c r="D266" s="1"/>
      <c r="E266" s="1"/>
      <c r="F266" s="166"/>
      <c r="G266" s="30"/>
      <c r="H266" s="30"/>
      <c r="I266" s="263"/>
      <c r="J266" s="263"/>
      <c r="K266" s="30"/>
      <c r="L266" s="30"/>
      <c r="M266" s="30"/>
      <c r="N266" s="263"/>
      <c r="O266" s="263"/>
      <c r="Q266" s="263"/>
      <c r="R266" s="31"/>
      <c r="S266" s="263"/>
      <c r="T266" s="1"/>
      <c r="U266" s="1"/>
      <c r="V266" s="3"/>
      <c r="W266" s="31"/>
      <c r="X266" s="31"/>
      <c r="Y266" s="31"/>
      <c r="Z266" s="35"/>
    </row>
    <row r="267" spans="1:26" ht="12.75" customHeight="1">
      <c r="A267" s="45"/>
      <c r="B267" s="1"/>
      <c r="C267" s="1"/>
      <c r="D267" s="1"/>
      <c r="E267" s="1"/>
      <c r="F267" s="166"/>
      <c r="G267" s="30"/>
      <c r="H267" s="30"/>
      <c r="I267" s="263"/>
      <c r="J267" s="263"/>
      <c r="K267" s="30"/>
      <c r="L267" s="30"/>
      <c r="M267" s="30"/>
      <c r="N267" s="263"/>
      <c r="O267" s="263"/>
      <c r="Q267" s="263"/>
      <c r="R267" s="31"/>
      <c r="S267" s="263"/>
      <c r="T267" s="1"/>
      <c r="U267" s="1"/>
      <c r="V267" s="3"/>
      <c r="W267" s="31"/>
      <c r="X267" s="31"/>
      <c r="Y267" s="31"/>
      <c r="Z267" s="35"/>
    </row>
    <row r="268" spans="1:26" ht="12.75" customHeight="1">
      <c r="A268" s="45"/>
      <c r="B268" s="1"/>
      <c r="C268" s="1"/>
      <c r="D268" s="1"/>
      <c r="E268" s="1"/>
      <c r="F268" s="166"/>
      <c r="G268" s="30"/>
      <c r="H268" s="30"/>
      <c r="I268" s="263"/>
      <c r="J268" s="263"/>
      <c r="K268" s="30"/>
      <c r="L268" s="30"/>
      <c r="M268" s="30"/>
      <c r="N268" s="263"/>
      <c r="O268" s="263"/>
      <c r="Q268" s="263"/>
      <c r="R268" s="31"/>
      <c r="S268" s="263"/>
      <c r="T268" s="1"/>
      <c r="U268" s="1"/>
      <c r="V268" s="3"/>
      <c r="W268" s="31"/>
      <c r="X268" s="31"/>
      <c r="Y268" s="31"/>
      <c r="Z268" s="35"/>
    </row>
    <row r="269" spans="1:26" ht="12.75" customHeight="1">
      <c r="A269" s="45"/>
      <c r="B269" s="1"/>
      <c r="C269" s="1"/>
      <c r="D269" s="1"/>
      <c r="E269" s="1"/>
      <c r="F269" s="166"/>
      <c r="G269" s="30"/>
      <c r="H269" s="30"/>
      <c r="I269" s="263"/>
      <c r="J269" s="263"/>
      <c r="K269" s="30"/>
      <c r="L269" s="30"/>
      <c r="M269" s="30"/>
      <c r="N269" s="263"/>
      <c r="O269" s="263"/>
      <c r="Q269" s="263"/>
      <c r="R269" s="31"/>
      <c r="S269" s="263"/>
      <c r="T269" s="1"/>
      <c r="U269" s="1"/>
      <c r="V269" s="3"/>
      <c r="W269" s="31"/>
      <c r="X269" s="31"/>
      <c r="Y269" s="31"/>
      <c r="Z269" s="35"/>
    </row>
    <row r="270" spans="1:26" ht="12.75" customHeight="1">
      <c r="A270" s="45"/>
      <c r="B270" s="1"/>
      <c r="C270" s="1"/>
      <c r="D270" s="1"/>
      <c r="E270" s="1"/>
      <c r="F270" s="166"/>
      <c r="G270" s="30"/>
      <c r="H270" s="30"/>
      <c r="I270" s="263"/>
      <c r="J270" s="263"/>
      <c r="K270" s="30"/>
      <c r="L270" s="30"/>
      <c r="M270" s="30"/>
      <c r="N270" s="263"/>
      <c r="O270" s="263"/>
      <c r="Q270" s="263"/>
      <c r="R270" s="31"/>
      <c r="S270" s="263"/>
      <c r="T270" s="1"/>
      <c r="U270" s="1"/>
      <c r="V270" s="3"/>
      <c r="W270" s="31"/>
      <c r="X270" s="31"/>
      <c r="Y270" s="31"/>
      <c r="Z270" s="35"/>
    </row>
    <row r="271" spans="1:26" ht="12.75" customHeight="1">
      <c r="A271" s="45"/>
      <c r="B271" s="1"/>
      <c r="C271" s="1"/>
      <c r="D271" s="1"/>
      <c r="E271" s="1"/>
      <c r="F271" s="166"/>
      <c r="G271" s="30"/>
      <c r="H271" s="30"/>
      <c r="I271" s="263"/>
      <c r="J271" s="263"/>
      <c r="K271" s="30"/>
      <c r="L271" s="30"/>
      <c r="M271" s="30"/>
      <c r="N271" s="263"/>
      <c r="O271" s="263"/>
      <c r="Q271" s="263"/>
      <c r="R271" s="31"/>
      <c r="S271" s="263"/>
      <c r="T271" s="1"/>
      <c r="U271" s="1"/>
      <c r="V271" s="3"/>
      <c r="W271" s="31"/>
      <c r="X271" s="31"/>
      <c r="Y271" s="31"/>
      <c r="Z271" s="35"/>
    </row>
    <row r="272" spans="1:26" ht="12.75" customHeight="1">
      <c r="A272" s="45"/>
      <c r="B272" s="1"/>
      <c r="C272" s="1"/>
      <c r="D272" s="1"/>
      <c r="E272" s="1"/>
      <c r="F272" s="166"/>
      <c r="G272" s="30"/>
      <c r="H272" s="30"/>
      <c r="I272" s="263"/>
      <c r="J272" s="263"/>
      <c r="K272" s="30"/>
      <c r="L272" s="30"/>
      <c r="M272" s="30"/>
      <c r="N272" s="263"/>
      <c r="O272" s="263"/>
      <c r="Q272" s="263"/>
      <c r="R272" s="31"/>
      <c r="S272" s="263"/>
      <c r="T272" s="1"/>
      <c r="U272" s="1"/>
      <c r="V272" s="3"/>
      <c r="W272" s="31"/>
      <c r="X272" s="31"/>
      <c r="Y272" s="31"/>
      <c r="Z272" s="35"/>
    </row>
    <row r="273" spans="1:26" ht="12.75" customHeight="1">
      <c r="A273" s="45"/>
      <c r="B273" s="1"/>
      <c r="C273" s="1"/>
      <c r="D273" s="1"/>
      <c r="E273" s="1"/>
      <c r="F273" s="166"/>
      <c r="G273" s="30"/>
      <c r="H273" s="30"/>
      <c r="I273" s="263"/>
      <c r="J273" s="263"/>
      <c r="K273" s="30"/>
      <c r="L273" s="30"/>
      <c r="M273" s="30"/>
      <c r="N273" s="263"/>
      <c r="O273" s="263"/>
      <c r="Q273" s="263"/>
      <c r="R273" s="31"/>
      <c r="S273" s="263"/>
      <c r="T273" s="1"/>
      <c r="U273" s="1"/>
      <c r="V273" s="3"/>
      <c r="W273" s="31"/>
      <c r="X273" s="31"/>
      <c r="Y273" s="31"/>
      <c r="Z273" s="35"/>
    </row>
    <row r="274" spans="1:26" ht="12.75" customHeight="1">
      <c r="A274" s="45"/>
      <c r="B274" s="1"/>
      <c r="C274" s="1"/>
      <c r="D274" s="1"/>
      <c r="E274" s="1"/>
      <c r="F274" s="166"/>
      <c r="G274" s="30"/>
      <c r="H274" s="30"/>
      <c r="I274" s="263"/>
      <c r="J274" s="263"/>
      <c r="K274" s="30"/>
      <c r="L274" s="30"/>
      <c r="M274" s="30"/>
      <c r="N274" s="263"/>
      <c r="O274" s="263"/>
      <c r="Q274" s="263"/>
      <c r="R274" s="31"/>
      <c r="S274" s="263"/>
      <c r="T274" s="1"/>
      <c r="U274" s="1"/>
      <c r="V274" s="3"/>
      <c r="W274" s="31"/>
      <c r="X274" s="31"/>
      <c r="Y274" s="31"/>
      <c r="Z274" s="35"/>
    </row>
    <row r="275" spans="1:26" ht="12.75" customHeight="1">
      <c r="A275" s="45"/>
      <c r="B275" s="1"/>
      <c r="C275" s="1"/>
      <c r="D275" s="1"/>
      <c r="E275" s="1"/>
      <c r="F275" s="166"/>
      <c r="G275" s="30"/>
      <c r="H275" s="30"/>
      <c r="I275" s="263"/>
      <c r="J275" s="263"/>
      <c r="K275" s="30"/>
      <c r="L275" s="30"/>
      <c r="M275" s="30"/>
      <c r="N275" s="263"/>
      <c r="O275" s="263"/>
      <c r="Q275" s="263"/>
      <c r="R275" s="31"/>
      <c r="S275" s="263"/>
      <c r="T275" s="1"/>
      <c r="U275" s="1"/>
      <c r="V275" s="3"/>
      <c r="W275" s="31"/>
      <c r="X275" s="31"/>
      <c r="Y275" s="31"/>
      <c r="Z275" s="35"/>
    </row>
    <row r="276" spans="1:26" ht="12.75" customHeight="1">
      <c r="A276" s="45"/>
      <c r="B276" s="1"/>
      <c r="C276" s="1"/>
      <c r="D276" s="1"/>
      <c r="E276" s="1"/>
      <c r="F276" s="166"/>
      <c r="G276" s="30"/>
      <c r="H276" s="30"/>
      <c r="I276" s="263"/>
      <c r="J276" s="263"/>
      <c r="K276" s="30"/>
      <c r="L276" s="30"/>
      <c r="M276" s="30"/>
      <c r="N276" s="263"/>
      <c r="O276" s="263"/>
      <c r="Q276" s="263"/>
      <c r="R276" s="31"/>
      <c r="S276" s="263"/>
      <c r="T276" s="1"/>
      <c r="U276" s="1"/>
      <c r="V276" s="3"/>
      <c r="W276" s="31"/>
      <c r="X276" s="31"/>
      <c r="Y276" s="31"/>
      <c r="Z276" s="35"/>
    </row>
    <row r="277" spans="1:26" ht="12.75" customHeight="1">
      <c r="A277" s="45"/>
      <c r="B277" s="1"/>
      <c r="C277" s="1"/>
      <c r="D277" s="1"/>
      <c r="E277" s="1"/>
      <c r="F277" s="166"/>
      <c r="G277" s="30"/>
      <c r="H277" s="30"/>
      <c r="I277" s="263"/>
      <c r="J277" s="263"/>
      <c r="K277" s="30"/>
      <c r="L277" s="30"/>
      <c r="M277" s="30"/>
      <c r="N277" s="263"/>
      <c r="O277" s="263"/>
      <c r="Q277" s="263"/>
      <c r="R277" s="31"/>
      <c r="S277" s="263"/>
      <c r="T277" s="1"/>
      <c r="U277" s="1"/>
      <c r="V277" s="3"/>
      <c r="W277" s="31"/>
      <c r="X277" s="31"/>
      <c r="Y277" s="31"/>
      <c r="Z277" s="35"/>
    </row>
    <row r="278" spans="1:26" ht="12.75" customHeight="1">
      <c r="A278" s="45"/>
      <c r="B278" s="1"/>
      <c r="C278" s="1"/>
      <c r="D278" s="1"/>
      <c r="E278" s="1"/>
      <c r="F278" s="166"/>
      <c r="G278" s="30"/>
      <c r="H278" s="30"/>
      <c r="I278" s="263"/>
      <c r="J278" s="263"/>
      <c r="K278" s="30"/>
      <c r="L278" s="30"/>
      <c r="M278" s="30"/>
      <c r="N278" s="263"/>
      <c r="O278" s="263"/>
      <c r="Q278" s="263"/>
      <c r="R278" s="31"/>
      <c r="S278" s="263"/>
      <c r="T278" s="1"/>
      <c r="U278" s="1"/>
      <c r="V278" s="3"/>
      <c r="W278" s="31"/>
      <c r="X278" s="31"/>
      <c r="Y278" s="31"/>
      <c r="Z278" s="35"/>
    </row>
    <row r="279" spans="1:26" ht="12.75" customHeight="1">
      <c r="A279" s="45"/>
      <c r="B279" s="1"/>
      <c r="C279" s="1"/>
      <c r="D279" s="1"/>
      <c r="E279" s="1"/>
      <c r="F279" s="166"/>
      <c r="G279" s="30"/>
      <c r="H279" s="30"/>
      <c r="I279" s="263"/>
      <c r="J279" s="263"/>
      <c r="K279" s="30"/>
      <c r="L279" s="30"/>
      <c r="M279" s="30"/>
      <c r="N279" s="263"/>
      <c r="O279" s="263"/>
      <c r="Q279" s="263"/>
      <c r="R279" s="31"/>
      <c r="S279" s="263"/>
      <c r="T279" s="1"/>
      <c r="U279" s="1"/>
      <c r="V279" s="3"/>
      <c r="W279" s="31"/>
      <c r="X279" s="31"/>
      <c r="Y279" s="31"/>
      <c r="Z279" s="35"/>
    </row>
    <row r="280" spans="1:26" ht="12.75" customHeight="1">
      <c r="A280" s="45"/>
      <c r="B280" s="1"/>
      <c r="C280" s="1"/>
      <c r="D280" s="1"/>
      <c r="E280" s="1"/>
      <c r="F280" s="166"/>
      <c r="G280" s="30"/>
      <c r="H280" s="30"/>
      <c r="I280" s="263"/>
      <c r="J280" s="263"/>
      <c r="K280" s="30"/>
      <c r="L280" s="30"/>
      <c r="M280" s="30"/>
      <c r="N280" s="263"/>
      <c r="O280" s="263"/>
      <c r="Q280" s="263"/>
      <c r="R280" s="31"/>
      <c r="S280" s="263"/>
      <c r="T280" s="1"/>
      <c r="U280" s="1"/>
      <c r="V280" s="3"/>
      <c r="W280" s="31"/>
      <c r="X280" s="31"/>
      <c r="Y280" s="31"/>
      <c r="Z280" s="35"/>
    </row>
    <row r="281" spans="1:26" ht="12.75" customHeight="1">
      <c r="A281" s="45"/>
      <c r="B281" s="1"/>
      <c r="C281" s="1"/>
      <c r="D281" s="1"/>
      <c r="E281" s="1"/>
      <c r="F281" s="166"/>
      <c r="G281" s="30"/>
      <c r="H281" s="30"/>
      <c r="I281" s="263"/>
      <c r="J281" s="263"/>
      <c r="K281" s="30"/>
      <c r="L281" s="30"/>
      <c r="M281" s="30"/>
      <c r="N281" s="263"/>
      <c r="O281" s="263"/>
      <c r="Q281" s="263"/>
      <c r="R281" s="31"/>
      <c r="S281" s="263"/>
      <c r="T281" s="1"/>
      <c r="U281" s="1"/>
      <c r="V281" s="3"/>
      <c r="W281" s="31"/>
      <c r="X281" s="31"/>
      <c r="Y281" s="31"/>
      <c r="Z281" s="35"/>
    </row>
    <row r="282" spans="1:26" ht="12.75" customHeight="1">
      <c r="A282" s="45"/>
      <c r="B282" s="1"/>
      <c r="C282" s="1"/>
      <c r="D282" s="1"/>
      <c r="E282" s="1"/>
      <c r="F282" s="166"/>
      <c r="G282" s="30"/>
      <c r="H282" s="30"/>
      <c r="I282" s="263"/>
      <c r="J282" s="263"/>
      <c r="K282" s="30"/>
      <c r="L282" s="30"/>
      <c r="M282" s="30"/>
      <c r="N282" s="263"/>
      <c r="O282" s="263"/>
      <c r="Q282" s="263"/>
      <c r="R282" s="31"/>
      <c r="S282" s="263"/>
      <c r="T282" s="1"/>
      <c r="U282" s="1"/>
      <c r="V282" s="3"/>
      <c r="W282" s="31"/>
      <c r="X282" s="31"/>
      <c r="Y282" s="31"/>
      <c r="Z282" s="35"/>
    </row>
    <row r="283" spans="1:26" ht="12.75" customHeight="1">
      <c r="A283" s="45"/>
      <c r="B283" s="1"/>
      <c r="C283" s="1"/>
      <c r="D283" s="1"/>
      <c r="E283" s="1"/>
      <c r="F283" s="166"/>
      <c r="G283" s="30"/>
      <c r="H283" s="30"/>
      <c r="I283" s="263"/>
      <c r="J283" s="263"/>
      <c r="K283" s="30"/>
      <c r="L283" s="30"/>
      <c r="M283" s="30"/>
      <c r="N283" s="263"/>
      <c r="O283" s="263"/>
      <c r="Q283" s="263"/>
      <c r="R283" s="31"/>
      <c r="S283" s="263"/>
      <c r="T283" s="1"/>
      <c r="U283" s="1"/>
      <c r="V283" s="3"/>
      <c r="W283" s="31"/>
      <c r="X283" s="31"/>
      <c r="Y283" s="31"/>
      <c r="Z283" s="35"/>
    </row>
    <row r="284" spans="1:26" ht="12.75" customHeight="1">
      <c r="A284" s="45"/>
      <c r="B284" s="1"/>
      <c r="C284" s="1"/>
      <c r="D284" s="1"/>
      <c r="E284" s="1"/>
      <c r="F284" s="166"/>
      <c r="G284" s="30"/>
      <c r="H284" s="30"/>
      <c r="I284" s="263"/>
      <c r="J284" s="263"/>
      <c r="K284" s="30"/>
      <c r="L284" s="30"/>
      <c r="M284" s="30"/>
      <c r="N284" s="263"/>
      <c r="O284" s="263"/>
      <c r="Q284" s="263"/>
      <c r="R284" s="31"/>
      <c r="S284" s="263"/>
      <c r="T284" s="1"/>
      <c r="U284" s="1"/>
      <c r="V284" s="3"/>
      <c r="W284" s="31"/>
      <c r="X284" s="31"/>
      <c r="Y284" s="31"/>
      <c r="Z284" s="35"/>
    </row>
    <row r="285" spans="1:26" ht="12.75" customHeight="1">
      <c r="A285" s="45"/>
      <c r="B285" s="1"/>
      <c r="C285" s="1"/>
      <c r="D285" s="1"/>
      <c r="E285" s="1"/>
      <c r="F285" s="166"/>
      <c r="G285" s="30"/>
      <c r="H285" s="30"/>
      <c r="I285" s="263"/>
      <c r="J285" s="263"/>
      <c r="K285" s="30"/>
      <c r="L285" s="30"/>
      <c r="M285" s="30"/>
      <c r="N285" s="263"/>
      <c r="O285" s="263"/>
      <c r="Q285" s="263"/>
      <c r="R285" s="31"/>
      <c r="S285" s="263"/>
      <c r="T285" s="1"/>
      <c r="U285" s="1"/>
      <c r="V285" s="3"/>
      <c r="W285" s="31"/>
      <c r="X285" s="31"/>
      <c r="Y285" s="31"/>
      <c r="Z285" s="35"/>
    </row>
    <row r="286" spans="1:26" ht="12.75" customHeight="1">
      <c r="A286" s="45"/>
      <c r="B286" s="1"/>
      <c r="C286" s="1"/>
      <c r="D286" s="1"/>
      <c r="E286" s="1"/>
      <c r="F286" s="166"/>
      <c r="G286" s="30"/>
      <c r="H286" s="30"/>
      <c r="I286" s="263"/>
      <c r="J286" s="263"/>
      <c r="K286" s="30"/>
      <c r="L286" s="30"/>
      <c r="M286" s="30"/>
      <c r="N286" s="263"/>
      <c r="O286" s="263"/>
      <c r="Q286" s="263"/>
      <c r="R286" s="31"/>
      <c r="S286" s="263"/>
      <c r="T286" s="1"/>
      <c r="U286" s="1"/>
      <c r="V286" s="3"/>
      <c r="W286" s="31"/>
      <c r="X286" s="31"/>
      <c r="Y286" s="31"/>
      <c r="Z286" s="35"/>
    </row>
    <row r="287" spans="1:26" ht="12.75" customHeight="1">
      <c r="A287" s="45"/>
      <c r="B287" s="1"/>
      <c r="C287" s="1"/>
      <c r="D287" s="1"/>
      <c r="E287" s="1"/>
      <c r="F287" s="166"/>
      <c r="G287" s="30"/>
      <c r="H287" s="30"/>
      <c r="I287" s="263"/>
      <c r="J287" s="263"/>
      <c r="K287" s="30"/>
      <c r="L287" s="30"/>
      <c r="M287" s="30"/>
      <c r="N287" s="263"/>
      <c r="O287" s="263"/>
      <c r="Q287" s="263"/>
      <c r="R287" s="31"/>
      <c r="S287" s="263"/>
      <c r="T287" s="1"/>
      <c r="U287" s="1"/>
      <c r="V287" s="3"/>
      <c r="W287" s="31"/>
      <c r="X287" s="31"/>
      <c r="Y287" s="31"/>
      <c r="Z287" s="35"/>
    </row>
    <row r="288" spans="1:26" ht="12.75" customHeight="1">
      <c r="A288" s="45"/>
      <c r="B288" s="1"/>
      <c r="C288" s="1"/>
      <c r="D288" s="1"/>
      <c r="E288" s="1"/>
      <c r="F288" s="166"/>
      <c r="G288" s="30"/>
      <c r="H288" s="30"/>
      <c r="I288" s="263"/>
      <c r="J288" s="263"/>
      <c r="K288" s="30"/>
      <c r="L288" s="30"/>
      <c r="M288" s="30"/>
      <c r="N288" s="263"/>
      <c r="O288" s="263"/>
      <c r="Q288" s="263"/>
      <c r="R288" s="31"/>
      <c r="S288" s="263"/>
      <c r="T288" s="1"/>
      <c r="U288" s="1"/>
      <c r="V288" s="3"/>
      <c r="W288" s="31"/>
      <c r="X288" s="31"/>
      <c r="Y288" s="31"/>
      <c r="Z288" s="35"/>
    </row>
    <row r="289" spans="1:26" ht="12.75" customHeight="1">
      <c r="A289" s="45"/>
      <c r="B289" s="1"/>
      <c r="C289" s="1"/>
      <c r="D289" s="1"/>
      <c r="E289" s="1"/>
      <c r="F289" s="166"/>
      <c r="G289" s="30"/>
      <c r="H289" s="30"/>
      <c r="I289" s="263"/>
      <c r="J289" s="263"/>
      <c r="K289" s="30"/>
      <c r="L289" s="30"/>
      <c r="M289" s="30"/>
      <c r="N289" s="263"/>
      <c r="O289" s="263"/>
      <c r="Q289" s="263"/>
      <c r="R289" s="31"/>
      <c r="S289" s="263"/>
      <c r="T289" s="1"/>
      <c r="U289" s="1"/>
      <c r="V289" s="3"/>
      <c r="W289" s="31"/>
      <c r="X289" s="31"/>
      <c r="Y289" s="31"/>
      <c r="Z289" s="35"/>
    </row>
    <row r="290" spans="1:26" ht="12.75" customHeight="1">
      <c r="A290" s="45"/>
      <c r="B290" s="1"/>
      <c r="C290" s="1"/>
      <c r="D290" s="1"/>
      <c r="E290" s="1"/>
      <c r="F290" s="166"/>
      <c r="G290" s="30"/>
      <c r="H290" s="30"/>
      <c r="I290" s="263"/>
      <c r="J290" s="263"/>
      <c r="K290" s="30"/>
      <c r="L290" s="30"/>
      <c r="M290" s="30"/>
      <c r="N290" s="263"/>
      <c r="O290" s="263"/>
      <c r="Q290" s="263"/>
      <c r="R290" s="31"/>
      <c r="S290" s="263"/>
      <c r="T290" s="1"/>
      <c r="U290" s="1"/>
      <c r="V290" s="3"/>
      <c r="W290" s="31"/>
      <c r="X290" s="31"/>
      <c r="Y290" s="31"/>
      <c r="Z290" s="35"/>
    </row>
    <row r="291" spans="1:26" ht="12.75" customHeight="1">
      <c r="A291" s="45"/>
      <c r="B291" s="1"/>
      <c r="C291" s="1"/>
      <c r="D291" s="1"/>
      <c r="E291" s="1"/>
      <c r="F291" s="166"/>
      <c r="G291" s="30"/>
      <c r="H291" s="30"/>
      <c r="I291" s="263"/>
      <c r="J291" s="263"/>
      <c r="K291" s="30"/>
      <c r="L291" s="30"/>
      <c r="M291" s="30"/>
      <c r="N291" s="263"/>
      <c r="O291" s="263"/>
      <c r="Q291" s="263"/>
      <c r="R291" s="31"/>
      <c r="S291" s="263"/>
      <c r="T291" s="1"/>
      <c r="U291" s="1"/>
      <c r="V291" s="3"/>
      <c r="W291" s="31"/>
      <c r="X291" s="31"/>
      <c r="Y291" s="31"/>
      <c r="Z291" s="35"/>
    </row>
    <row r="292" spans="1:26" ht="12.75" customHeight="1">
      <c r="A292" s="45"/>
      <c r="B292" s="1"/>
      <c r="C292" s="1"/>
      <c r="D292" s="1"/>
      <c r="E292" s="1"/>
      <c r="F292" s="166"/>
      <c r="G292" s="30"/>
      <c r="H292" s="30"/>
      <c r="I292" s="263"/>
      <c r="J292" s="263"/>
      <c r="K292" s="30"/>
      <c r="L292" s="30"/>
      <c r="M292" s="30"/>
      <c r="N292" s="263"/>
      <c r="O292" s="263"/>
      <c r="Q292" s="263"/>
      <c r="R292" s="31"/>
      <c r="S292" s="263"/>
      <c r="T292" s="1"/>
      <c r="U292" s="1"/>
      <c r="V292" s="3"/>
      <c r="W292" s="31"/>
      <c r="X292" s="31"/>
      <c r="Y292" s="31"/>
      <c r="Z292" s="35"/>
    </row>
    <row r="293" spans="1:26" ht="12.75" customHeight="1">
      <c r="A293" s="45"/>
      <c r="B293" s="1"/>
      <c r="C293" s="1"/>
      <c r="D293" s="1"/>
      <c r="E293" s="1"/>
      <c r="F293" s="166"/>
      <c r="G293" s="30"/>
      <c r="H293" s="30"/>
      <c r="I293" s="263"/>
      <c r="J293" s="263"/>
      <c r="K293" s="30"/>
      <c r="L293" s="30"/>
      <c r="M293" s="30"/>
      <c r="N293" s="263"/>
      <c r="O293" s="263"/>
      <c r="Q293" s="263"/>
      <c r="R293" s="31"/>
      <c r="S293" s="263"/>
      <c r="T293" s="1"/>
      <c r="U293" s="1"/>
      <c r="V293" s="3"/>
      <c r="W293" s="31"/>
      <c r="X293" s="31"/>
      <c r="Y293" s="31"/>
      <c r="Z293" s="35"/>
    </row>
    <row r="294" spans="1:26" ht="12.75" customHeight="1">
      <c r="A294" s="45"/>
      <c r="B294" s="1"/>
      <c r="C294" s="1"/>
      <c r="D294" s="1"/>
      <c r="E294" s="1"/>
      <c r="F294" s="166"/>
      <c r="G294" s="30"/>
      <c r="H294" s="30"/>
      <c r="I294" s="263"/>
      <c r="J294" s="263"/>
      <c r="K294" s="30"/>
      <c r="L294" s="30"/>
      <c r="M294" s="30"/>
      <c r="N294" s="263"/>
      <c r="O294" s="263"/>
      <c r="Q294" s="263"/>
      <c r="R294" s="31"/>
      <c r="S294" s="263"/>
      <c r="T294" s="1"/>
      <c r="U294" s="1"/>
      <c r="V294" s="3"/>
      <c r="W294" s="31"/>
      <c r="X294" s="31"/>
      <c r="Y294" s="31"/>
      <c r="Z294" s="35"/>
    </row>
    <row r="295" spans="1:26" ht="12.75" customHeight="1">
      <c r="A295" s="45"/>
      <c r="B295" s="1"/>
      <c r="C295" s="1"/>
      <c r="D295" s="1"/>
      <c r="E295" s="1"/>
      <c r="F295" s="166"/>
      <c r="G295" s="30"/>
      <c r="H295" s="30"/>
      <c r="I295" s="263"/>
      <c r="J295" s="263"/>
      <c r="K295" s="30"/>
      <c r="L295" s="30"/>
      <c r="M295" s="30"/>
      <c r="N295" s="263"/>
      <c r="O295" s="263"/>
      <c r="Q295" s="263"/>
      <c r="R295" s="31"/>
      <c r="S295" s="263"/>
      <c r="T295" s="1"/>
      <c r="U295" s="1"/>
      <c r="V295" s="3"/>
      <c r="W295" s="31"/>
      <c r="X295" s="31"/>
      <c r="Y295" s="31"/>
      <c r="Z295" s="35"/>
    </row>
    <row r="296" spans="1:26" ht="12.75" customHeight="1">
      <c r="A296" s="45"/>
      <c r="B296" s="1"/>
      <c r="C296" s="1"/>
      <c r="D296" s="1"/>
      <c r="E296" s="1"/>
      <c r="F296" s="166"/>
      <c r="G296" s="30"/>
      <c r="H296" s="30"/>
      <c r="I296" s="263"/>
      <c r="J296" s="263"/>
      <c r="K296" s="30"/>
      <c r="L296" s="30"/>
      <c r="M296" s="30"/>
      <c r="N296" s="263"/>
      <c r="O296" s="263"/>
      <c r="Q296" s="263"/>
      <c r="R296" s="31"/>
      <c r="S296" s="263"/>
      <c r="T296" s="1"/>
      <c r="U296" s="1"/>
      <c r="V296" s="3"/>
      <c r="W296" s="31"/>
      <c r="X296" s="31"/>
      <c r="Y296" s="31"/>
      <c r="Z296" s="35"/>
    </row>
    <row r="297" spans="1:26" ht="12.75" customHeight="1">
      <c r="A297" s="45"/>
      <c r="B297" s="1"/>
      <c r="C297" s="1"/>
      <c r="D297" s="1"/>
      <c r="E297" s="1"/>
      <c r="F297" s="166"/>
      <c r="G297" s="30"/>
      <c r="H297" s="30"/>
      <c r="I297" s="263"/>
      <c r="J297" s="263"/>
      <c r="K297" s="30"/>
      <c r="L297" s="30"/>
      <c r="M297" s="30"/>
      <c r="N297" s="263"/>
      <c r="O297" s="263"/>
      <c r="Q297" s="263"/>
      <c r="R297" s="31"/>
      <c r="S297" s="263"/>
      <c r="T297" s="1"/>
      <c r="U297" s="1"/>
      <c r="V297" s="3"/>
      <c r="W297" s="31"/>
      <c r="X297" s="31"/>
      <c r="Y297" s="31"/>
      <c r="Z297" s="35"/>
    </row>
    <row r="298" spans="1:26" ht="12.75" customHeight="1">
      <c r="A298" s="45"/>
      <c r="B298" s="1"/>
      <c r="C298" s="1"/>
      <c r="D298" s="1"/>
      <c r="E298" s="1"/>
      <c r="F298" s="166"/>
      <c r="G298" s="30"/>
      <c r="H298" s="30"/>
      <c r="I298" s="263"/>
      <c r="J298" s="263"/>
      <c r="K298" s="30"/>
      <c r="L298" s="30"/>
      <c r="M298" s="30"/>
      <c r="N298" s="263"/>
      <c r="O298" s="263"/>
      <c r="Q298" s="263"/>
      <c r="R298" s="31"/>
      <c r="S298" s="263"/>
      <c r="T298" s="1"/>
      <c r="U298" s="1"/>
      <c r="V298" s="3"/>
      <c r="W298" s="31"/>
      <c r="X298" s="31"/>
      <c r="Y298" s="31"/>
      <c r="Z298" s="35"/>
    </row>
    <row r="299" spans="1:26" ht="12.75" customHeight="1">
      <c r="A299" s="45"/>
      <c r="B299" s="1"/>
      <c r="C299" s="1"/>
      <c r="D299" s="1"/>
      <c r="E299" s="1"/>
      <c r="F299" s="166"/>
      <c r="G299" s="30"/>
      <c r="H299" s="30"/>
      <c r="I299" s="263"/>
      <c r="J299" s="263"/>
      <c r="K299" s="30"/>
      <c r="L299" s="30"/>
      <c r="M299" s="30"/>
      <c r="N299" s="263"/>
      <c r="O299" s="263"/>
      <c r="Q299" s="263"/>
      <c r="R299" s="31"/>
      <c r="S299" s="263"/>
      <c r="T299" s="1"/>
      <c r="U299" s="1"/>
      <c r="V299" s="3"/>
      <c r="W299" s="31"/>
      <c r="X299" s="31"/>
      <c r="Y299" s="31"/>
      <c r="Z299" s="35"/>
    </row>
    <row r="300" spans="1:26" ht="12.75" customHeight="1">
      <c r="A300" s="45"/>
      <c r="B300" s="1"/>
      <c r="C300" s="1"/>
      <c r="D300" s="1"/>
      <c r="E300" s="1"/>
      <c r="F300" s="166"/>
      <c r="G300" s="30"/>
      <c r="H300" s="30"/>
      <c r="I300" s="263"/>
      <c r="J300" s="263"/>
      <c r="K300" s="30"/>
      <c r="L300" s="30"/>
      <c r="M300" s="30"/>
      <c r="N300" s="263"/>
      <c r="O300" s="263"/>
      <c r="Q300" s="263"/>
      <c r="R300" s="31"/>
      <c r="S300" s="263"/>
      <c r="T300" s="1"/>
      <c r="U300" s="1"/>
      <c r="V300" s="3"/>
      <c r="W300" s="31"/>
      <c r="X300" s="31"/>
      <c r="Y300" s="31"/>
      <c r="Z300" s="35"/>
    </row>
    <row r="301" spans="1:26" ht="12.75" customHeight="1">
      <c r="A301" s="45"/>
      <c r="B301" s="1"/>
      <c r="C301" s="1"/>
      <c r="D301" s="1"/>
      <c r="E301" s="1"/>
      <c r="F301" s="166"/>
      <c r="G301" s="30"/>
      <c r="H301" s="30"/>
      <c r="I301" s="263"/>
      <c r="J301" s="263"/>
      <c r="K301" s="30"/>
      <c r="L301" s="30"/>
      <c r="M301" s="30"/>
      <c r="N301" s="263"/>
      <c r="O301" s="263"/>
      <c r="Q301" s="263"/>
      <c r="R301" s="31"/>
      <c r="S301" s="263"/>
      <c r="T301" s="1"/>
      <c r="U301" s="1"/>
      <c r="V301" s="3"/>
      <c r="W301" s="31"/>
      <c r="X301" s="31"/>
      <c r="Y301" s="31"/>
      <c r="Z301" s="35"/>
    </row>
    <row r="302" spans="1:26" ht="12.75" customHeight="1">
      <c r="A302" s="45"/>
      <c r="B302" s="1"/>
      <c r="C302" s="1"/>
      <c r="D302" s="1"/>
      <c r="E302" s="1"/>
      <c r="F302" s="166"/>
      <c r="G302" s="30"/>
      <c r="H302" s="30"/>
      <c r="I302" s="263"/>
      <c r="J302" s="263"/>
      <c r="K302" s="30"/>
      <c r="L302" s="30"/>
      <c r="M302" s="30"/>
      <c r="N302" s="263"/>
      <c r="O302" s="263"/>
      <c r="Q302" s="263"/>
      <c r="R302" s="31"/>
      <c r="S302" s="263"/>
      <c r="T302" s="1"/>
      <c r="U302" s="1"/>
      <c r="V302" s="3"/>
      <c r="W302" s="31"/>
      <c r="X302" s="31"/>
      <c r="Y302" s="31"/>
      <c r="Z302" s="35"/>
    </row>
    <row r="303" spans="1:26" ht="12.75" customHeight="1">
      <c r="A303" s="45"/>
      <c r="B303" s="1"/>
      <c r="C303" s="1"/>
      <c r="D303" s="1"/>
      <c r="E303" s="1"/>
      <c r="F303" s="166"/>
      <c r="G303" s="30"/>
      <c r="H303" s="30"/>
      <c r="I303" s="263"/>
      <c r="J303" s="263"/>
      <c r="K303" s="30"/>
      <c r="L303" s="30"/>
      <c r="M303" s="30"/>
      <c r="N303" s="263"/>
      <c r="O303" s="263"/>
      <c r="Q303" s="263"/>
      <c r="R303" s="31"/>
      <c r="S303" s="263"/>
      <c r="T303" s="1"/>
      <c r="U303" s="1"/>
      <c r="V303" s="3"/>
      <c r="W303" s="31"/>
      <c r="X303" s="31"/>
      <c r="Y303" s="31"/>
      <c r="Z303" s="35"/>
    </row>
    <row r="304" spans="1:26" ht="12.75" customHeight="1">
      <c r="A304" s="45"/>
      <c r="B304" s="1"/>
      <c r="C304" s="1"/>
      <c r="D304" s="1"/>
      <c r="E304" s="1"/>
      <c r="F304" s="166"/>
      <c r="G304" s="30"/>
      <c r="H304" s="30"/>
      <c r="I304" s="263"/>
      <c r="J304" s="263"/>
      <c r="K304" s="30"/>
      <c r="L304" s="30"/>
      <c r="M304" s="30"/>
      <c r="N304" s="263"/>
      <c r="O304" s="263"/>
      <c r="Q304" s="263"/>
      <c r="R304" s="31"/>
      <c r="S304" s="263"/>
      <c r="T304" s="1"/>
      <c r="U304" s="1"/>
      <c r="V304" s="3"/>
      <c r="W304" s="31"/>
      <c r="X304" s="31"/>
      <c r="Y304" s="31"/>
      <c r="Z304" s="35"/>
    </row>
    <row r="305" spans="1:26" ht="12.75" customHeight="1">
      <c r="A305" s="45"/>
      <c r="B305" s="1"/>
      <c r="C305" s="1"/>
      <c r="D305" s="1"/>
      <c r="E305" s="1"/>
      <c r="F305" s="166"/>
      <c r="G305" s="30"/>
      <c r="H305" s="30"/>
      <c r="I305" s="263"/>
      <c r="J305" s="263"/>
      <c r="K305" s="30"/>
      <c r="L305" s="30"/>
      <c r="M305" s="30"/>
      <c r="N305" s="263"/>
      <c r="O305" s="263"/>
      <c r="Q305" s="263"/>
      <c r="R305" s="31"/>
      <c r="S305" s="263"/>
      <c r="T305" s="1"/>
      <c r="U305" s="1"/>
      <c r="V305" s="3"/>
      <c r="W305" s="31"/>
      <c r="X305" s="31"/>
      <c r="Y305" s="31"/>
      <c r="Z305" s="35"/>
    </row>
    <row r="306" spans="1:26" ht="12.75" customHeight="1">
      <c r="A306" s="45"/>
      <c r="B306" s="1"/>
      <c r="C306" s="1"/>
      <c r="D306" s="1"/>
      <c r="E306" s="1"/>
      <c r="F306" s="166"/>
      <c r="G306" s="30"/>
      <c r="H306" s="30"/>
      <c r="I306" s="263"/>
      <c r="J306" s="263"/>
      <c r="K306" s="30"/>
      <c r="L306" s="30"/>
      <c r="M306" s="30"/>
      <c r="N306" s="263"/>
      <c r="O306" s="263"/>
      <c r="Q306" s="263"/>
      <c r="R306" s="31"/>
      <c r="S306" s="263"/>
      <c r="T306" s="1"/>
      <c r="U306" s="1"/>
      <c r="V306" s="3"/>
      <c r="W306" s="31"/>
      <c r="X306" s="31"/>
      <c r="Y306" s="31"/>
      <c r="Z306" s="35"/>
    </row>
    <row r="307" spans="1:26" ht="12.75" customHeight="1">
      <c r="A307" s="45"/>
      <c r="B307" s="1"/>
      <c r="C307" s="1"/>
      <c r="D307" s="1"/>
      <c r="E307" s="1"/>
      <c r="F307" s="166"/>
      <c r="G307" s="30"/>
      <c r="H307" s="30"/>
      <c r="I307" s="263"/>
      <c r="J307" s="263"/>
      <c r="K307" s="30"/>
      <c r="L307" s="30"/>
      <c r="M307" s="30"/>
      <c r="N307" s="263"/>
      <c r="O307" s="263"/>
      <c r="Q307" s="263"/>
      <c r="R307" s="31"/>
      <c r="S307" s="263"/>
      <c r="T307" s="1"/>
      <c r="U307" s="1"/>
      <c r="V307" s="3"/>
      <c r="W307" s="31"/>
      <c r="X307" s="31"/>
      <c r="Y307" s="31"/>
      <c r="Z307" s="35"/>
    </row>
    <row r="308" spans="1:26" ht="12.75" customHeight="1">
      <c r="A308" s="45"/>
      <c r="B308" s="1"/>
      <c r="C308" s="1"/>
      <c r="D308" s="1"/>
      <c r="E308" s="1"/>
      <c r="F308" s="166"/>
      <c r="G308" s="30"/>
      <c r="H308" s="30"/>
      <c r="I308" s="263"/>
      <c r="J308" s="263"/>
      <c r="K308" s="30"/>
      <c r="L308" s="30"/>
      <c r="M308" s="30"/>
      <c r="N308" s="263"/>
      <c r="O308" s="263"/>
      <c r="Q308" s="263"/>
      <c r="R308" s="31"/>
      <c r="S308" s="263"/>
      <c r="T308" s="1"/>
      <c r="U308" s="1"/>
      <c r="V308" s="3"/>
      <c r="W308" s="31"/>
      <c r="X308" s="31"/>
      <c r="Y308" s="31"/>
      <c r="Z308" s="35"/>
    </row>
    <row r="309" spans="1:26" ht="12.75" customHeight="1">
      <c r="A309" s="45"/>
      <c r="B309" s="1"/>
      <c r="C309" s="1"/>
      <c r="D309" s="1"/>
      <c r="E309" s="1"/>
      <c r="F309" s="166"/>
      <c r="G309" s="30"/>
      <c r="H309" s="30"/>
      <c r="I309" s="263"/>
      <c r="J309" s="263"/>
      <c r="K309" s="30"/>
      <c r="L309" s="30"/>
      <c r="M309" s="30"/>
      <c r="N309" s="263"/>
      <c r="O309" s="263"/>
      <c r="Q309" s="263"/>
      <c r="R309" s="31"/>
      <c r="S309" s="263"/>
      <c r="T309" s="1"/>
      <c r="U309" s="1"/>
      <c r="V309" s="3"/>
      <c r="W309" s="31"/>
      <c r="X309" s="31"/>
      <c r="Y309" s="31"/>
      <c r="Z309" s="35"/>
    </row>
    <row r="310" spans="1:26" ht="12.75" customHeight="1">
      <c r="A310" s="45"/>
      <c r="B310" s="1"/>
      <c r="C310" s="1"/>
      <c r="D310" s="1"/>
      <c r="E310" s="1"/>
      <c r="F310" s="166"/>
      <c r="G310" s="30"/>
      <c r="H310" s="30"/>
      <c r="I310" s="263"/>
      <c r="J310" s="263"/>
      <c r="K310" s="30"/>
      <c r="L310" s="30"/>
      <c r="M310" s="30"/>
      <c r="N310" s="263"/>
      <c r="O310" s="263"/>
      <c r="Q310" s="263"/>
      <c r="R310" s="31"/>
      <c r="S310" s="263"/>
      <c r="T310" s="1"/>
      <c r="U310" s="1"/>
      <c r="V310" s="3"/>
      <c r="W310" s="31"/>
      <c r="X310" s="31"/>
      <c r="Y310" s="31"/>
      <c r="Z310" s="35"/>
    </row>
    <row r="311" spans="1:26" ht="12.75" customHeight="1">
      <c r="A311" s="45"/>
      <c r="B311" s="1"/>
      <c r="C311" s="1"/>
      <c r="D311" s="1"/>
      <c r="E311" s="1"/>
      <c r="F311" s="166"/>
      <c r="G311" s="30"/>
      <c r="H311" s="30"/>
      <c r="I311" s="263"/>
      <c r="J311" s="263"/>
      <c r="K311" s="30"/>
      <c r="L311" s="30"/>
      <c r="M311" s="30"/>
      <c r="N311" s="263"/>
      <c r="O311" s="263"/>
      <c r="Q311" s="263"/>
      <c r="R311" s="31"/>
      <c r="S311" s="263"/>
      <c r="T311" s="1"/>
      <c r="U311" s="1"/>
      <c r="V311" s="3"/>
      <c r="W311" s="31"/>
      <c r="X311" s="31"/>
      <c r="Y311" s="31"/>
      <c r="Z311" s="35"/>
    </row>
    <row r="312" spans="1:26" ht="12.75" customHeight="1">
      <c r="A312" s="45"/>
      <c r="B312" s="1"/>
      <c r="C312" s="1"/>
      <c r="D312" s="1"/>
      <c r="E312" s="1"/>
      <c r="F312" s="166"/>
      <c r="G312" s="30"/>
      <c r="H312" s="30"/>
      <c r="I312" s="263"/>
      <c r="J312" s="263"/>
      <c r="K312" s="30"/>
      <c r="L312" s="30"/>
      <c r="M312" s="30"/>
      <c r="N312" s="263"/>
      <c r="O312" s="263"/>
      <c r="Q312" s="263"/>
      <c r="R312" s="31"/>
      <c r="S312" s="263"/>
      <c r="T312" s="1"/>
      <c r="U312" s="1"/>
      <c r="V312" s="3"/>
      <c r="W312" s="31"/>
      <c r="X312" s="31"/>
      <c r="Y312" s="31"/>
      <c r="Z312" s="35"/>
    </row>
    <row r="313" spans="1:26" ht="12.75" customHeight="1">
      <c r="A313" s="45"/>
      <c r="B313" s="1"/>
      <c r="C313" s="1"/>
      <c r="D313" s="1"/>
      <c r="E313" s="1"/>
      <c r="F313" s="166"/>
      <c r="G313" s="30"/>
      <c r="H313" s="30"/>
      <c r="I313" s="263"/>
      <c r="J313" s="263"/>
      <c r="K313" s="30"/>
      <c r="L313" s="30"/>
      <c r="M313" s="30"/>
      <c r="N313" s="263"/>
      <c r="O313" s="263"/>
      <c r="Q313" s="263"/>
      <c r="R313" s="31"/>
      <c r="S313" s="263"/>
      <c r="T313" s="1"/>
      <c r="U313" s="1"/>
      <c r="V313" s="3"/>
      <c r="W313" s="31"/>
      <c r="X313" s="31"/>
      <c r="Y313" s="31"/>
      <c r="Z313" s="35"/>
    </row>
    <row r="314" spans="1:26" ht="12.75" customHeight="1">
      <c r="A314" s="45"/>
      <c r="B314" s="1"/>
      <c r="C314" s="1"/>
      <c r="D314" s="1"/>
      <c r="E314" s="1"/>
      <c r="F314" s="166"/>
      <c r="G314" s="30"/>
      <c r="H314" s="30"/>
      <c r="I314" s="263"/>
      <c r="J314" s="263"/>
      <c r="K314" s="30"/>
      <c r="L314" s="30"/>
      <c r="M314" s="30"/>
      <c r="N314" s="263"/>
      <c r="O314" s="263"/>
      <c r="Q314" s="263"/>
      <c r="R314" s="31"/>
      <c r="S314" s="263"/>
      <c r="T314" s="1"/>
      <c r="U314" s="1"/>
      <c r="V314" s="3"/>
      <c r="W314" s="31"/>
      <c r="X314" s="31"/>
      <c r="Y314" s="31"/>
      <c r="Z314" s="35"/>
    </row>
    <row r="315" spans="1:26" ht="12.75" customHeight="1">
      <c r="A315" s="45"/>
      <c r="B315" s="1"/>
      <c r="C315" s="1"/>
      <c r="D315" s="1"/>
      <c r="E315" s="1"/>
      <c r="F315" s="166"/>
      <c r="G315" s="30"/>
      <c r="H315" s="30"/>
      <c r="I315" s="263"/>
      <c r="J315" s="263"/>
      <c r="K315" s="30"/>
      <c r="L315" s="30"/>
      <c r="M315" s="30"/>
      <c r="N315" s="263"/>
      <c r="O315" s="263"/>
      <c r="Q315" s="263"/>
      <c r="R315" s="31"/>
      <c r="S315" s="263"/>
      <c r="T315" s="1"/>
      <c r="U315" s="1"/>
      <c r="V315" s="3"/>
      <c r="W315" s="31"/>
      <c r="X315" s="31"/>
      <c r="Y315" s="31"/>
      <c r="Z315" s="35"/>
    </row>
    <row r="316" spans="1:26" ht="12.75" customHeight="1">
      <c r="A316" s="45"/>
      <c r="B316" s="1"/>
      <c r="C316" s="1"/>
      <c r="D316" s="1"/>
      <c r="E316" s="1"/>
      <c r="F316" s="166"/>
      <c r="G316" s="30"/>
      <c r="H316" s="30"/>
      <c r="I316" s="263"/>
      <c r="J316" s="263"/>
      <c r="K316" s="30"/>
      <c r="L316" s="30"/>
      <c r="M316" s="30"/>
      <c r="N316" s="263"/>
      <c r="O316" s="263"/>
      <c r="Q316" s="263"/>
      <c r="R316" s="31"/>
      <c r="S316" s="263"/>
      <c r="T316" s="1"/>
      <c r="U316" s="1"/>
      <c r="V316" s="3"/>
      <c r="W316" s="31"/>
      <c r="X316" s="31"/>
      <c r="Y316" s="31"/>
      <c r="Z316" s="35"/>
    </row>
    <row r="317" spans="1:26" ht="12.75" customHeight="1">
      <c r="A317" s="45"/>
      <c r="B317" s="1"/>
      <c r="C317" s="1"/>
      <c r="D317" s="1"/>
      <c r="E317" s="1"/>
      <c r="F317" s="166"/>
      <c r="G317" s="30"/>
      <c r="H317" s="30"/>
      <c r="I317" s="263"/>
      <c r="J317" s="263"/>
      <c r="K317" s="30"/>
      <c r="L317" s="30"/>
      <c r="M317" s="30"/>
      <c r="N317" s="263"/>
      <c r="O317" s="263"/>
      <c r="Q317" s="263"/>
      <c r="R317" s="31"/>
      <c r="S317" s="263"/>
      <c r="T317" s="1"/>
      <c r="U317" s="1"/>
      <c r="V317" s="3"/>
      <c r="W317" s="31"/>
      <c r="X317" s="31"/>
      <c r="Y317" s="31"/>
      <c r="Z317" s="35"/>
    </row>
    <row r="318" spans="1:26" ht="12.75" customHeight="1">
      <c r="A318" s="45"/>
      <c r="B318" s="1"/>
      <c r="C318" s="1"/>
      <c r="D318" s="1"/>
      <c r="E318" s="1"/>
      <c r="F318" s="166"/>
      <c r="G318" s="30"/>
      <c r="H318" s="30"/>
      <c r="I318" s="263"/>
      <c r="J318" s="263"/>
      <c r="K318" s="30"/>
      <c r="L318" s="30"/>
      <c r="M318" s="30"/>
      <c r="N318" s="263"/>
      <c r="O318" s="263"/>
      <c r="Q318" s="263"/>
      <c r="R318" s="31"/>
      <c r="S318" s="263"/>
      <c r="T318" s="1"/>
      <c r="U318" s="1"/>
      <c r="V318" s="3"/>
      <c r="W318" s="31"/>
      <c r="X318" s="31"/>
      <c r="Y318" s="31"/>
      <c r="Z318" s="35"/>
    </row>
    <row r="319" spans="1:26" ht="12.75" customHeight="1">
      <c r="A319" s="45"/>
      <c r="B319" s="1"/>
      <c r="C319" s="1"/>
      <c r="D319" s="1"/>
      <c r="E319" s="1"/>
      <c r="F319" s="166"/>
      <c r="G319" s="30"/>
      <c r="H319" s="30"/>
      <c r="I319" s="263"/>
      <c r="J319" s="263"/>
      <c r="K319" s="30"/>
      <c r="L319" s="30"/>
      <c r="M319" s="30"/>
      <c r="N319" s="263"/>
      <c r="O319" s="263"/>
      <c r="Q319" s="263"/>
      <c r="R319" s="31"/>
      <c r="S319" s="263"/>
      <c r="T319" s="1"/>
      <c r="U319" s="1"/>
      <c r="V319" s="3"/>
      <c r="W319" s="31"/>
      <c r="X319" s="31"/>
      <c r="Y319" s="31"/>
      <c r="Z319" s="35"/>
    </row>
    <row r="320" spans="1:26" ht="12.75" customHeight="1">
      <c r="A320" s="45"/>
      <c r="B320" s="1"/>
      <c r="C320" s="1"/>
      <c r="D320" s="1"/>
      <c r="E320" s="1"/>
      <c r="F320" s="166"/>
      <c r="G320" s="30"/>
      <c r="H320" s="30"/>
      <c r="I320" s="263"/>
      <c r="J320" s="263"/>
      <c r="K320" s="30"/>
      <c r="L320" s="30"/>
      <c r="M320" s="30"/>
      <c r="N320" s="263"/>
      <c r="O320" s="263"/>
      <c r="Q320" s="263"/>
      <c r="R320" s="31"/>
      <c r="S320" s="263"/>
      <c r="T320" s="1"/>
      <c r="U320" s="1"/>
      <c r="V320" s="3"/>
      <c r="W320" s="31"/>
      <c r="X320" s="31"/>
      <c r="Y320" s="31"/>
      <c r="Z320" s="35"/>
    </row>
    <row r="321" spans="1:26" ht="12.75" customHeight="1">
      <c r="A321" s="45"/>
      <c r="B321" s="1"/>
      <c r="C321" s="1"/>
      <c r="D321" s="1"/>
      <c r="E321" s="1"/>
      <c r="F321" s="166"/>
      <c r="G321" s="30"/>
      <c r="H321" s="30"/>
      <c r="I321" s="263"/>
      <c r="J321" s="263"/>
      <c r="K321" s="30"/>
      <c r="L321" s="30"/>
      <c r="M321" s="30"/>
      <c r="N321" s="263"/>
      <c r="O321" s="263"/>
      <c r="Q321" s="263"/>
      <c r="R321" s="31"/>
      <c r="S321" s="263"/>
      <c r="T321" s="1"/>
      <c r="U321" s="1"/>
      <c r="V321" s="3"/>
      <c r="W321" s="31"/>
      <c r="X321" s="31"/>
      <c r="Y321" s="31"/>
      <c r="Z321" s="35"/>
    </row>
    <row r="322" spans="1:26" ht="12.75" customHeight="1">
      <c r="A322" s="45"/>
      <c r="B322" s="1"/>
      <c r="C322" s="1"/>
      <c r="D322" s="1"/>
      <c r="E322" s="1"/>
      <c r="F322" s="166"/>
      <c r="G322" s="30"/>
      <c r="H322" s="30"/>
      <c r="I322" s="263"/>
      <c r="J322" s="263"/>
      <c r="K322" s="30"/>
      <c r="L322" s="30"/>
      <c r="M322" s="30"/>
      <c r="N322" s="263"/>
      <c r="O322" s="263"/>
      <c r="Q322" s="263"/>
      <c r="R322" s="31"/>
      <c r="S322" s="263"/>
      <c r="T322" s="1"/>
      <c r="U322" s="1"/>
      <c r="V322" s="3"/>
      <c r="W322" s="31"/>
      <c r="X322" s="31"/>
      <c r="Y322" s="31"/>
      <c r="Z322" s="35"/>
    </row>
    <row r="323" spans="1:26" ht="12.75" customHeight="1">
      <c r="A323" s="45"/>
      <c r="B323" s="1"/>
      <c r="C323" s="1"/>
      <c r="D323" s="1"/>
      <c r="E323" s="1"/>
      <c r="F323" s="166"/>
      <c r="G323" s="30"/>
      <c r="H323" s="30"/>
      <c r="I323" s="263"/>
      <c r="J323" s="263"/>
      <c r="K323" s="30"/>
      <c r="L323" s="30"/>
      <c r="M323" s="30"/>
      <c r="N323" s="263"/>
      <c r="O323" s="263"/>
      <c r="Q323" s="263"/>
      <c r="R323" s="31"/>
      <c r="S323" s="263"/>
      <c r="T323" s="1"/>
      <c r="U323" s="1"/>
      <c r="V323" s="3"/>
      <c r="W323" s="31"/>
      <c r="X323" s="31"/>
      <c r="Y323" s="31"/>
      <c r="Z323" s="35"/>
    </row>
    <row r="324" spans="1:26" ht="12.75" customHeight="1">
      <c r="A324" s="45"/>
      <c r="B324" s="1"/>
      <c r="C324" s="1"/>
      <c r="D324" s="1"/>
      <c r="E324" s="1"/>
      <c r="F324" s="166"/>
      <c r="G324" s="30"/>
      <c r="H324" s="30"/>
      <c r="I324" s="263"/>
      <c r="J324" s="263"/>
      <c r="K324" s="30"/>
      <c r="L324" s="30"/>
      <c r="M324" s="30"/>
      <c r="N324" s="263"/>
      <c r="O324" s="263"/>
      <c r="Q324" s="263"/>
      <c r="R324" s="31"/>
      <c r="S324" s="263"/>
      <c r="T324" s="1"/>
      <c r="U324" s="1"/>
      <c r="V324" s="3"/>
      <c r="W324" s="31"/>
      <c r="X324" s="31"/>
      <c r="Y324" s="31"/>
      <c r="Z324" s="35"/>
    </row>
    <row r="325" spans="1:26" ht="12.75" customHeight="1">
      <c r="A325" s="45"/>
      <c r="B325" s="1"/>
      <c r="C325" s="1"/>
      <c r="D325" s="1"/>
      <c r="E325" s="1"/>
      <c r="F325" s="166"/>
      <c r="G325" s="30"/>
      <c r="H325" s="30"/>
      <c r="I325" s="263"/>
      <c r="J325" s="263"/>
      <c r="K325" s="30"/>
      <c r="L325" s="30"/>
      <c r="M325" s="30"/>
      <c r="N325" s="263"/>
      <c r="O325" s="263"/>
      <c r="Q325" s="263"/>
      <c r="R325" s="31"/>
      <c r="S325" s="263"/>
      <c r="T325" s="1"/>
      <c r="U325" s="1"/>
      <c r="V325" s="3"/>
      <c r="W325" s="31"/>
      <c r="X325" s="31"/>
      <c r="Y325" s="31"/>
      <c r="Z325" s="35"/>
    </row>
    <row r="326" spans="1:26" ht="12.75" customHeight="1">
      <c r="A326" s="45"/>
      <c r="B326" s="1"/>
      <c r="C326" s="1"/>
      <c r="D326" s="1"/>
      <c r="E326" s="1"/>
      <c r="F326" s="166"/>
      <c r="G326" s="30"/>
      <c r="H326" s="30"/>
      <c r="I326" s="263"/>
      <c r="J326" s="263"/>
      <c r="K326" s="30"/>
      <c r="L326" s="30"/>
      <c r="M326" s="30"/>
      <c r="N326" s="263"/>
      <c r="O326" s="263"/>
      <c r="Q326" s="263"/>
      <c r="R326" s="31"/>
      <c r="S326" s="263"/>
      <c r="T326" s="1"/>
      <c r="U326" s="1"/>
      <c r="V326" s="3"/>
      <c r="W326" s="31"/>
      <c r="X326" s="31"/>
      <c r="Y326" s="31"/>
      <c r="Z326" s="35"/>
    </row>
    <row r="327" spans="1:26" ht="12.75" customHeight="1">
      <c r="A327" s="45"/>
      <c r="B327" s="1"/>
      <c r="C327" s="1"/>
      <c r="D327" s="1"/>
      <c r="E327" s="1"/>
      <c r="F327" s="166"/>
      <c r="G327" s="30"/>
      <c r="H327" s="30"/>
      <c r="I327" s="263"/>
      <c r="J327" s="263"/>
      <c r="K327" s="30"/>
      <c r="L327" s="30"/>
      <c r="M327" s="30"/>
      <c r="N327" s="263"/>
      <c r="O327" s="263"/>
      <c r="Q327" s="263"/>
      <c r="R327" s="31"/>
      <c r="S327" s="263"/>
      <c r="T327" s="1"/>
      <c r="U327" s="1"/>
      <c r="V327" s="3"/>
      <c r="W327" s="31"/>
      <c r="X327" s="31"/>
      <c r="Y327" s="31"/>
      <c r="Z327" s="35"/>
    </row>
    <row r="328" spans="1:26" ht="12.75" customHeight="1">
      <c r="A328" s="45"/>
      <c r="B328" s="1"/>
      <c r="C328" s="1"/>
      <c r="D328" s="1"/>
      <c r="E328" s="1"/>
      <c r="F328" s="166"/>
      <c r="G328" s="30"/>
      <c r="H328" s="30"/>
      <c r="I328" s="263"/>
      <c r="J328" s="263"/>
      <c r="K328" s="30"/>
      <c r="L328" s="30"/>
      <c r="M328" s="30"/>
      <c r="N328" s="263"/>
      <c r="O328" s="263"/>
      <c r="Q328" s="263"/>
      <c r="R328" s="31"/>
      <c r="S328" s="263"/>
      <c r="T328" s="1"/>
      <c r="U328" s="1"/>
      <c r="V328" s="3"/>
      <c r="W328" s="31"/>
      <c r="X328" s="31"/>
      <c r="Y328" s="31"/>
      <c r="Z328" s="35"/>
    </row>
    <row r="329" spans="1:26" ht="12.75" customHeight="1">
      <c r="A329" s="45"/>
      <c r="B329" s="1"/>
      <c r="C329" s="1"/>
      <c r="D329" s="1"/>
      <c r="E329" s="1"/>
      <c r="F329" s="166"/>
      <c r="G329" s="30"/>
      <c r="H329" s="30"/>
      <c r="I329" s="263"/>
      <c r="J329" s="263"/>
      <c r="K329" s="30"/>
      <c r="L329" s="30"/>
      <c r="M329" s="30"/>
      <c r="N329" s="263"/>
      <c r="O329" s="263"/>
      <c r="Q329" s="263"/>
      <c r="R329" s="31"/>
      <c r="S329" s="263"/>
      <c r="T329" s="1"/>
      <c r="U329" s="1"/>
      <c r="V329" s="3"/>
      <c r="W329" s="31"/>
      <c r="X329" s="31"/>
      <c r="Y329" s="31"/>
      <c r="Z329" s="35"/>
    </row>
    <row r="330" spans="1:26" ht="12.75" customHeight="1">
      <c r="A330" s="45"/>
      <c r="B330" s="1"/>
      <c r="C330" s="1"/>
      <c r="D330" s="1"/>
      <c r="E330" s="1"/>
      <c r="F330" s="166"/>
      <c r="G330" s="30"/>
      <c r="H330" s="30"/>
      <c r="I330" s="263"/>
      <c r="J330" s="263"/>
      <c r="K330" s="30"/>
      <c r="L330" s="30"/>
      <c r="M330" s="30"/>
      <c r="N330" s="263"/>
      <c r="O330" s="263"/>
      <c r="Q330" s="263"/>
      <c r="R330" s="31"/>
      <c r="S330" s="263"/>
      <c r="T330" s="1"/>
      <c r="U330" s="1"/>
      <c r="V330" s="3"/>
      <c r="W330" s="31"/>
      <c r="X330" s="31"/>
      <c r="Y330" s="31"/>
      <c r="Z330" s="35"/>
    </row>
    <row r="331" spans="1:26" ht="12.75" customHeight="1">
      <c r="A331" s="45"/>
      <c r="B331" s="1"/>
      <c r="C331" s="1"/>
      <c r="D331" s="1"/>
      <c r="E331" s="1"/>
      <c r="F331" s="166"/>
      <c r="G331" s="30"/>
      <c r="H331" s="30"/>
      <c r="I331" s="263"/>
      <c r="J331" s="263"/>
      <c r="K331" s="30"/>
      <c r="L331" s="30"/>
      <c r="M331" s="30"/>
      <c r="N331" s="263"/>
      <c r="O331" s="263"/>
      <c r="Q331" s="263"/>
      <c r="R331" s="31"/>
      <c r="S331" s="263"/>
      <c r="T331" s="1"/>
      <c r="U331" s="1"/>
      <c r="V331" s="3"/>
      <c r="W331" s="31"/>
      <c r="X331" s="31"/>
      <c r="Y331" s="31"/>
      <c r="Z331" s="35"/>
    </row>
    <row r="332" spans="1:26" ht="12.75" customHeight="1">
      <c r="A332" s="45"/>
      <c r="B332" s="1"/>
      <c r="C332" s="1"/>
      <c r="D332" s="1"/>
      <c r="E332" s="1"/>
      <c r="F332" s="166"/>
      <c r="G332" s="30"/>
      <c r="H332" s="30"/>
      <c r="I332" s="263"/>
      <c r="J332" s="263"/>
      <c r="K332" s="30"/>
      <c r="L332" s="30"/>
      <c r="M332" s="30"/>
      <c r="N332" s="263"/>
      <c r="O332" s="263"/>
      <c r="Q332" s="263"/>
      <c r="R332" s="31"/>
      <c r="S332" s="263"/>
      <c r="T332" s="1"/>
      <c r="U332" s="1"/>
      <c r="V332" s="3"/>
      <c r="W332" s="31"/>
      <c r="X332" s="31"/>
      <c r="Y332" s="31"/>
      <c r="Z332" s="35"/>
    </row>
    <row r="333" spans="1:26" ht="12.75" customHeight="1">
      <c r="A333" s="45"/>
      <c r="B333" s="1"/>
      <c r="C333" s="1"/>
      <c r="D333" s="1"/>
      <c r="E333" s="1"/>
      <c r="F333" s="166"/>
      <c r="G333" s="30"/>
      <c r="H333" s="30"/>
      <c r="I333" s="263"/>
      <c r="J333" s="263"/>
      <c r="K333" s="30"/>
      <c r="L333" s="30"/>
      <c r="M333" s="30"/>
      <c r="N333" s="263"/>
      <c r="O333" s="263"/>
      <c r="Q333" s="263"/>
      <c r="R333" s="31"/>
      <c r="S333" s="263"/>
      <c r="T333" s="1"/>
      <c r="U333" s="1"/>
      <c r="V333" s="3"/>
      <c r="W333" s="31"/>
      <c r="X333" s="31"/>
      <c r="Y333" s="31"/>
      <c r="Z333" s="35"/>
    </row>
    <row r="334" spans="1:26" ht="12.75" customHeight="1">
      <c r="A334" s="45"/>
      <c r="B334" s="1"/>
      <c r="C334" s="1"/>
      <c r="D334" s="1"/>
      <c r="E334" s="1"/>
      <c r="F334" s="166"/>
      <c r="G334" s="30"/>
      <c r="H334" s="30"/>
      <c r="I334" s="263"/>
      <c r="J334" s="263"/>
      <c r="K334" s="30"/>
      <c r="L334" s="30"/>
      <c r="M334" s="30"/>
      <c r="N334" s="263"/>
      <c r="O334" s="263"/>
      <c r="Q334" s="263"/>
      <c r="R334" s="31"/>
      <c r="S334" s="263"/>
      <c r="T334" s="1"/>
      <c r="U334" s="1"/>
      <c r="V334" s="3"/>
      <c r="W334" s="31"/>
      <c r="X334" s="31"/>
      <c r="Y334" s="31"/>
      <c r="Z334" s="35"/>
    </row>
    <row r="335" spans="1:26" ht="12.75" customHeight="1">
      <c r="A335" s="45"/>
      <c r="B335" s="1"/>
      <c r="C335" s="1"/>
      <c r="D335" s="1"/>
      <c r="E335" s="1"/>
      <c r="F335" s="166"/>
      <c r="G335" s="30"/>
      <c r="H335" s="30"/>
      <c r="I335" s="263"/>
      <c r="J335" s="263"/>
      <c r="K335" s="30"/>
      <c r="L335" s="30"/>
      <c r="M335" s="30"/>
      <c r="N335" s="263"/>
      <c r="O335" s="263"/>
      <c r="Q335" s="263"/>
      <c r="R335" s="31"/>
      <c r="S335" s="263"/>
      <c r="T335" s="1"/>
      <c r="U335" s="1"/>
      <c r="V335" s="3"/>
      <c r="W335" s="31"/>
      <c r="X335" s="31"/>
      <c r="Y335" s="31"/>
      <c r="Z335" s="35"/>
    </row>
    <row r="336" spans="1:26" ht="12.75" customHeight="1">
      <c r="A336" s="45"/>
      <c r="B336" s="1"/>
      <c r="C336" s="1"/>
      <c r="D336" s="1"/>
      <c r="E336" s="1"/>
      <c r="F336" s="166"/>
      <c r="G336" s="30"/>
      <c r="H336" s="30"/>
      <c r="I336" s="263"/>
      <c r="J336" s="263"/>
      <c r="K336" s="30"/>
      <c r="L336" s="30"/>
      <c r="M336" s="30"/>
      <c r="N336" s="263"/>
      <c r="O336" s="263"/>
      <c r="Q336" s="263"/>
      <c r="R336" s="31"/>
      <c r="S336" s="263"/>
      <c r="T336" s="1"/>
      <c r="U336" s="1"/>
      <c r="V336" s="3"/>
      <c r="W336" s="31"/>
      <c r="X336" s="31"/>
      <c r="Y336" s="31"/>
      <c r="Z336" s="35"/>
    </row>
    <row r="337" spans="1:26" ht="12.75" customHeight="1">
      <c r="A337" s="45"/>
      <c r="B337" s="1"/>
      <c r="C337" s="1"/>
      <c r="D337" s="1"/>
      <c r="E337" s="1"/>
      <c r="F337" s="166"/>
      <c r="G337" s="30"/>
      <c r="H337" s="30"/>
      <c r="I337" s="263"/>
      <c r="J337" s="263"/>
      <c r="K337" s="30"/>
      <c r="L337" s="30"/>
      <c r="M337" s="30"/>
      <c r="N337" s="263"/>
      <c r="O337" s="263"/>
      <c r="Q337" s="263"/>
      <c r="R337" s="31"/>
      <c r="S337" s="263"/>
      <c r="T337" s="1"/>
      <c r="U337" s="1"/>
      <c r="V337" s="3"/>
      <c r="W337" s="31"/>
      <c r="X337" s="31"/>
      <c r="Y337" s="31"/>
      <c r="Z337" s="35"/>
    </row>
    <row r="338" spans="1:26" ht="12.75" customHeight="1">
      <c r="A338" s="45"/>
      <c r="B338" s="1"/>
      <c r="C338" s="1"/>
      <c r="D338" s="1"/>
      <c r="E338" s="1"/>
      <c r="F338" s="166"/>
      <c r="G338" s="30"/>
      <c r="H338" s="30"/>
      <c r="I338" s="263"/>
      <c r="J338" s="263"/>
      <c r="K338" s="30"/>
      <c r="L338" s="30"/>
      <c r="M338" s="30"/>
      <c r="N338" s="263"/>
      <c r="O338" s="263"/>
      <c r="Q338" s="263"/>
      <c r="R338" s="31"/>
      <c r="S338" s="263"/>
      <c r="T338" s="1"/>
      <c r="U338" s="1"/>
      <c r="V338" s="3"/>
      <c r="W338" s="31"/>
      <c r="X338" s="31"/>
      <c r="Y338" s="31"/>
      <c r="Z338" s="35"/>
    </row>
    <row r="339" spans="1:26" ht="12.75" customHeight="1">
      <c r="A339" s="45"/>
      <c r="B339" s="1"/>
      <c r="C339" s="1"/>
      <c r="D339" s="1"/>
      <c r="E339" s="1"/>
      <c r="F339" s="166"/>
      <c r="G339" s="30"/>
      <c r="H339" s="30"/>
      <c r="I339" s="263"/>
      <c r="J339" s="263"/>
      <c r="K339" s="30"/>
      <c r="L339" s="30"/>
      <c r="M339" s="30"/>
      <c r="N339" s="263"/>
      <c r="O339" s="263"/>
      <c r="Q339" s="263"/>
      <c r="R339" s="31"/>
      <c r="S339" s="263"/>
      <c r="T339" s="1"/>
      <c r="U339" s="1"/>
      <c r="V339" s="3"/>
      <c r="W339" s="31"/>
      <c r="X339" s="31"/>
      <c r="Y339" s="31"/>
      <c r="Z339" s="35"/>
    </row>
    <row r="340" spans="1:26" ht="12.75" customHeight="1">
      <c r="A340" s="45"/>
      <c r="B340" s="1"/>
      <c r="C340" s="1"/>
      <c r="D340" s="1"/>
      <c r="E340" s="1"/>
      <c r="F340" s="166"/>
      <c r="G340" s="30"/>
      <c r="H340" s="30"/>
      <c r="I340" s="263"/>
      <c r="J340" s="263"/>
      <c r="K340" s="30"/>
      <c r="L340" s="30"/>
      <c r="M340" s="30"/>
      <c r="N340" s="263"/>
      <c r="O340" s="263"/>
      <c r="Q340" s="263"/>
      <c r="R340" s="31"/>
      <c r="S340" s="263"/>
      <c r="T340" s="1"/>
      <c r="U340" s="1"/>
      <c r="V340" s="3"/>
      <c r="W340" s="31"/>
      <c r="X340" s="31"/>
      <c r="Y340" s="31"/>
      <c r="Z340" s="35"/>
    </row>
    <row r="341" spans="1:26" ht="12.75" customHeight="1">
      <c r="A341" s="45"/>
      <c r="B341" s="1"/>
      <c r="C341" s="1"/>
      <c r="D341" s="1"/>
      <c r="E341" s="1"/>
      <c r="F341" s="166"/>
      <c r="G341" s="30"/>
      <c r="H341" s="30"/>
      <c r="I341" s="263"/>
      <c r="J341" s="263"/>
      <c r="K341" s="30"/>
      <c r="L341" s="30"/>
      <c r="M341" s="30"/>
      <c r="N341" s="263"/>
      <c r="O341" s="263"/>
      <c r="Q341" s="263"/>
      <c r="R341" s="31"/>
      <c r="S341" s="263"/>
      <c r="T341" s="1"/>
      <c r="U341" s="1"/>
      <c r="V341" s="3"/>
      <c r="W341" s="31"/>
      <c r="X341" s="31"/>
      <c r="Y341" s="31"/>
      <c r="Z341" s="35"/>
    </row>
    <row r="342" spans="1:26" ht="12.75" customHeight="1">
      <c r="A342" s="45"/>
      <c r="B342" s="1"/>
      <c r="C342" s="1"/>
      <c r="D342" s="1"/>
      <c r="E342" s="1"/>
      <c r="F342" s="166"/>
      <c r="G342" s="30"/>
      <c r="H342" s="30"/>
      <c r="I342" s="263"/>
      <c r="J342" s="263"/>
      <c r="K342" s="30"/>
      <c r="L342" s="30"/>
      <c r="M342" s="30"/>
      <c r="N342" s="263"/>
      <c r="O342" s="263"/>
      <c r="Q342" s="263"/>
      <c r="R342" s="31"/>
      <c r="S342" s="263"/>
      <c r="T342" s="1"/>
      <c r="U342" s="1"/>
      <c r="V342" s="3"/>
      <c r="W342" s="31"/>
      <c r="X342" s="31"/>
      <c r="Y342" s="31"/>
      <c r="Z342" s="35"/>
    </row>
    <row r="343" spans="1:26" ht="12.75" customHeight="1">
      <c r="A343" s="45"/>
      <c r="B343" s="1"/>
      <c r="C343" s="1"/>
      <c r="D343" s="1"/>
      <c r="E343" s="1"/>
      <c r="F343" s="166"/>
      <c r="G343" s="30"/>
      <c r="H343" s="30"/>
      <c r="I343" s="263"/>
      <c r="J343" s="263"/>
      <c r="K343" s="30"/>
      <c r="L343" s="30"/>
      <c r="M343" s="30"/>
      <c r="N343" s="263"/>
      <c r="O343" s="263"/>
      <c r="Q343" s="263"/>
      <c r="R343" s="31"/>
      <c r="S343" s="263"/>
      <c r="T343" s="1"/>
      <c r="U343" s="1"/>
      <c r="V343" s="3"/>
      <c r="W343" s="31"/>
      <c r="X343" s="31"/>
      <c r="Y343" s="31"/>
      <c r="Z343" s="35"/>
    </row>
    <row r="344" spans="1:26" ht="12.75" customHeight="1">
      <c r="A344" s="45"/>
      <c r="B344" s="1"/>
      <c r="C344" s="1"/>
      <c r="D344" s="1"/>
      <c r="E344" s="1"/>
      <c r="F344" s="166"/>
      <c r="G344" s="30"/>
      <c r="H344" s="30"/>
      <c r="I344" s="263"/>
      <c r="J344" s="263"/>
      <c r="K344" s="30"/>
      <c r="L344" s="30"/>
      <c r="M344" s="30"/>
      <c r="N344" s="263"/>
      <c r="O344" s="263"/>
      <c r="Q344" s="263"/>
      <c r="R344" s="31"/>
      <c r="S344" s="263"/>
      <c r="T344" s="1"/>
      <c r="U344" s="1"/>
      <c r="V344" s="3"/>
      <c r="W344" s="31"/>
      <c r="X344" s="31"/>
      <c r="Y344" s="31"/>
      <c r="Z344" s="35"/>
    </row>
    <row r="345" spans="1:26" ht="12.75" customHeight="1">
      <c r="A345" s="45"/>
      <c r="B345" s="1"/>
      <c r="C345" s="1"/>
      <c r="D345" s="1"/>
      <c r="E345" s="1"/>
      <c r="F345" s="166"/>
      <c r="G345" s="30"/>
      <c r="H345" s="30"/>
      <c r="I345" s="263"/>
      <c r="J345" s="263"/>
      <c r="K345" s="30"/>
      <c r="L345" s="30"/>
      <c r="M345" s="30"/>
      <c r="N345" s="263"/>
      <c r="O345" s="263"/>
      <c r="Q345" s="263"/>
      <c r="R345" s="31"/>
      <c r="S345" s="263"/>
      <c r="T345" s="1"/>
      <c r="U345" s="1"/>
      <c r="V345" s="3"/>
      <c r="W345" s="31"/>
      <c r="X345" s="31"/>
      <c r="Y345" s="31"/>
      <c r="Z345" s="35"/>
    </row>
    <row r="346" spans="1:26" ht="12.75" customHeight="1">
      <c r="A346" s="45"/>
      <c r="B346" s="1"/>
      <c r="C346" s="1"/>
      <c r="D346" s="1"/>
      <c r="E346" s="1"/>
      <c r="F346" s="166"/>
      <c r="G346" s="30"/>
      <c r="H346" s="30"/>
      <c r="I346" s="263"/>
      <c r="J346" s="263"/>
      <c r="K346" s="30"/>
      <c r="L346" s="30"/>
      <c r="M346" s="30"/>
      <c r="N346" s="263"/>
      <c r="O346" s="263"/>
      <c r="Q346" s="263"/>
      <c r="R346" s="31"/>
      <c r="S346" s="263"/>
      <c r="T346" s="1"/>
      <c r="U346" s="1"/>
      <c r="V346" s="3"/>
      <c r="W346" s="31"/>
      <c r="X346" s="31"/>
      <c r="Y346" s="31"/>
      <c r="Z346" s="35"/>
    </row>
    <row r="347" spans="1:26" ht="12.75" customHeight="1">
      <c r="A347" s="45"/>
      <c r="B347" s="1"/>
      <c r="C347" s="1"/>
      <c r="D347" s="1"/>
      <c r="E347" s="1"/>
      <c r="F347" s="166"/>
      <c r="G347" s="30"/>
      <c r="H347" s="30"/>
      <c r="I347" s="263"/>
      <c r="J347" s="263"/>
      <c r="K347" s="30"/>
      <c r="L347" s="30"/>
      <c r="M347" s="30"/>
      <c r="N347" s="263"/>
      <c r="O347" s="263"/>
      <c r="Q347" s="263"/>
      <c r="R347" s="31"/>
      <c r="S347" s="263"/>
      <c r="T347" s="1"/>
      <c r="U347" s="1"/>
      <c r="V347" s="3"/>
      <c r="W347" s="31"/>
      <c r="X347" s="31"/>
      <c r="Y347" s="31"/>
      <c r="Z347" s="35"/>
    </row>
    <row r="348" spans="1:26" ht="12.75" customHeight="1">
      <c r="A348" s="45"/>
      <c r="B348" s="1"/>
      <c r="C348" s="1"/>
      <c r="D348" s="1"/>
      <c r="E348" s="1"/>
      <c r="F348" s="166"/>
      <c r="G348" s="30"/>
      <c r="H348" s="30"/>
      <c r="I348" s="263"/>
      <c r="J348" s="263"/>
      <c r="K348" s="30"/>
      <c r="L348" s="30"/>
      <c r="M348" s="30"/>
      <c r="N348" s="263"/>
      <c r="O348" s="263"/>
      <c r="Q348" s="263"/>
      <c r="R348" s="31"/>
      <c r="S348" s="263"/>
      <c r="T348" s="1"/>
      <c r="U348" s="1"/>
      <c r="V348" s="3"/>
      <c r="W348" s="31"/>
      <c r="X348" s="31"/>
      <c r="Y348" s="31"/>
      <c r="Z348" s="35"/>
    </row>
    <row r="349" spans="1:26" ht="12.75" customHeight="1">
      <c r="A349" s="45"/>
      <c r="B349" s="1"/>
      <c r="C349" s="1"/>
      <c r="D349" s="1"/>
      <c r="E349" s="1"/>
      <c r="F349" s="166"/>
      <c r="G349" s="30"/>
      <c r="H349" s="30"/>
      <c r="I349" s="263"/>
      <c r="J349" s="263"/>
      <c r="K349" s="30"/>
      <c r="L349" s="30"/>
      <c r="M349" s="30"/>
      <c r="N349" s="263"/>
      <c r="O349" s="263"/>
      <c r="Q349" s="263"/>
      <c r="R349" s="31"/>
      <c r="S349" s="263"/>
      <c r="T349" s="1"/>
      <c r="U349" s="1"/>
      <c r="V349" s="3"/>
      <c r="W349" s="31"/>
      <c r="X349" s="31"/>
      <c r="Y349" s="31"/>
      <c r="Z349" s="35"/>
    </row>
    <row r="350" spans="1:26" ht="12.75" customHeight="1">
      <c r="A350" s="45"/>
      <c r="B350" s="1"/>
      <c r="C350" s="1"/>
      <c r="D350" s="1"/>
      <c r="E350" s="1"/>
      <c r="F350" s="166"/>
      <c r="G350" s="30"/>
      <c r="H350" s="30"/>
      <c r="I350" s="263"/>
      <c r="J350" s="263"/>
      <c r="K350" s="30"/>
      <c r="L350" s="30"/>
      <c r="M350" s="30"/>
      <c r="N350" s="263"/>
      <c r="O350" s="263"/>
      <c r="Q350" s="263"/>
      <c r="R350" s="31"/>
      <c r="S350" s="263"/>
      <c r="T350" s="1"/>
      <c r="U350" s="1"/>
      <c r="V350" s="3"/>
      <c r="W350" s="31"/>
      <c r="X350" s="31"/>
      <c r="Y350" s="31"/>
      <c r="Z350" s="35"/>
    </row>
    <row r="351" spans="1:26" ht="12.75" customHeight="1">
      <c r="A351" s="45"/>
      <c r="B351" s="1"/>
      <c r="C351" s="1"/>
      <c r="D351" s="1"/>
      <c r="E351" s="1"/>
      <c r="F351" s="166"/>
      <c r="G351" s="30"/>
      <c r="H351" s="30"/>
      <c r="I351" s="263"/>
      <c r="J351" s="263"/>
      <c r="K351" s="30"/>
      <c r="L351" s="30"/>
      <c r="M351" s="30"/>
      <c r="N351" s="263"/>
      <c r="O351" s="263"/>
      <c r="Q351" s="263"/>
      <c r="R351" s="31"/>
      <c r="S351" s="263"/>
      <c r="T351" s="1"/>
      <c r="U351" s="1"/>
      <c r="V351" s="3"/>
      <c r="W351" s="31"/>
      <c r="X351" s="31"/>
      <c r="Y351" s="31"/>
      <c r="Z351" s="35"/>
    </row>
    <row r="352" spans="1:26" ht="12.75" customHeight="1">
      <c r="A352" s="45"/>
      <c r="B352" s="1"/>
      <c r="C352" s="1"/>
      <c r="D352" s="1"/>
      <c r="E352" s="1"/>
      <c r="F352" s="166"/>
      <c r="G352" s="30"/>
      <c r="H352" s="30"/>
      <c r="I352" s="263"/>
      <c r="J352" s="263"/>
      <c r="K352" s="30"/>
      <c r="L352" s="30"/>
      <c r="M352" s="30"/>
      <c r="N352" s="263"/>
      <c r="O352" s="263"/>
      <c r="Q352" s="263"/>
      <c r="R352" s="31"/>
      <c r="S352" s="263"/>
      <c r="T352" s="1"/>
      <c r="U352" s="1"/>
      <c r="V352" s="3"/>
      <c r="W352" s="31"/>
      <c r="X352" s="31"/>
      <c r="Y352" s="31"/>
      <c r="Z352" s="35"/>
    </row>
    <row r="353" spans="1:26" ht="12.75" customHeight="1">
      <c r="A353" s="45"/>
      <c r="B353" s="1"/>
      <c r="C353" s="1"/>
      <c r="D353" s="1"/>
      <c r="E353" s="1"/>
      <c r="F353" s="166"/>
      <c r="G353" s="30"/>
      <c r="H353" s="30"/>
      <c r="I353" s="263"/>
      <c r="J353" s="263"/>
      <c r="K353" s="30"/>
      <c r="L353" s="30"/>
      <c r="M353" s="30"/>
      <c r="N353" s="263"/>
      <c r="O353" s="263"/>
      <c r="Q353" s="263"/>
      <c r="R353" s="31"/>
      <c r="S353" s="263"/>
      <c r="T353" s="1"/>
      <c r="U353" s="1"/>
      <c r="V353" s="3"/>
      <c r="W353" s="31"/>
      <c r="X353" s="31"/>
      <c r="Y353" s="31"/>
      <c r="Z353" s="35"/>
    </row>
    <row r="354" spans="1:26" ht="12.75" customHeight="1">
      <c r="A354" s="45"/>
      <c r="B354" s="1"/>
      <c r="C354" s="1"/>
      <c r="D354" s="1"/>
      <c r="E354" s="1"/>
      <c r="F354" s="166"/>
      <c r="G354" s="30"/>
      <c r="H354" s="30"/>
      <c r="I354" s="263"/>
      <c r="J354" s="263"/>
      <c r="K354" s="30"/>
      <c r="L354" s="30"/>
      <c r="M354" s="30"/>
      <c r="N354" s="263"/>
      <c r="O354" s="263"/>
      <c r="Q354" s="263"/>
      <c r="R354" s="31"/>
      <c r="S354" s="263"/>
      <c r="T354" s="1"/>
      <c r="U354" s="1"/>
      <c r="V354" s="3"/>
      <c r="W354" s="31"/>
      <c r="X354" s="31"/>
      <c r="Y354" s="31"/>
      <c r="Z354" s="35"/>
    </row>
    <row r="355" spans="1:26" ht="12.75" customHeight="1">
      <c r="A355" s="45"/>
      <c r="B355" s="1"/>
      <c r="C355" s="1"/>
      <c r="D355" s="1"/>
      <c r="E355" s="1"/>
      <c r="F355" s="166"/>
      <c r="G355" s="30"/>
      <c r="H355" s="30"/>
      <c r="I355" s="263"/>
      <c r="J355" s="263"/>
      <c r="K355" s="30"/>
      <c r="L355" s="30"/>
      <c r="M355" s="30"/>
      <c r="N355" s="263"/>
      <c r="O355" s="263"/>
      <c r="Q355" s="263"/>
      <c r="R355" s="31"/>
      <c r="S355" s="263"/>
      <c r="T355" s="1"/>
      <c r="U355" s="1"/>
      <c r="V355" s="3"/>
      <c r="W355" s="31"/>
      <c r="X355" s="31"/>
      <c r="Y355" s="31"/>
      <c r="Z355" s="35"/>
    </row>
    <row r="356" spans="1:26" ht="12.75" customHeight="1">
      <c r="A356" s="45"/>
      <c r="B356" s="1"/>
      <c r="C356" s="1"/>
      <c r="D356" s="1"/>
      <c r="E356" s="1"/>
      <c r="F356" s="166"/>
      <c r="G356" s="30"/>
      <c r="H356" s="30"/>
      <c r="I356" s="263"/>
      <c r="J356" s="263"/>
      <c r="K356" s="30"/>
      <c r="L356" s="30"/>
      <c r="M356" s="30"/>
      <c r="N356" s="263"/>
      <c r="O356" s="263"/>
      <c r="Q356" s="263"/>
      <c r="R356" s="31"/>
      <c r="S356" s="263"/>
      <c r="T356" s="1"/>
      <c r="U356" s="1"/>
      <c r="V356" s="3"/>
      <c r="W356" s="31"/>
      <c r="X356" s="31"/>
      <c r="Y356" s="31"/>
      <c r="Z356" s="35"/>
    </row>
    <row r="357" spans="1:26" ht="12.75" customHeight="1">
      <c r="A357" s="45"/>
      <c r="B357" s="1"/>
      <c r="C357" s="1"/>
      <c r="D357" s="1"/>
      <c r="E357" s="1"/>
      <c r="F357" s="166"/>
      <c r="G357" s="30"/>
      <c r="H357" s="30"/>
      <c r="I357" s="263"/>
      <c r="J357" s="263"/>
      <c r="K357" s="30"/>
      <c r="L357" s="30"/>
      <c r="M357" s="30"/>
      <c r="N357" s="263"/>
      <c r="O357" s="263"/>
      <c r="Q357" s="263"/>
      <c r="R357" s="31"/>
      <c r="S357" s="263"/>
      <c r="T357" s="1"/>
      <c r="U357" s="1"/>
      <c r="V357" s="3"/>
      <c r="W357" s="31"/>
      <c r="X357" s="31"/>
      <c r="Y357" s="31"/>
      <c r="Z357" s="35"/>
    </row>
    <row r="358" spans="1:26" ht="12.75" customHeight="1">
      <c r="A358" s="45"/>
      <c r="B358" s="1"/>
      <c r="C358" s="1"/>
      <c r="D358" s="1"/>
      <c r="E358" s="1"/>
      <c r="F358" s="166"/>
      <c r="G358" s="30"/>
      <c r="H358" s="30"/>
      <c r="I358" s="263"/>
      <c r="J358" s="263"/>
      <c r="K358" s="30"/>
      <c r="L358" s="30"/>
      <c r="M358" s="30"/>
      <c r="N358" s="263"/>
      <c r="O358" s="263"/>
      <c r="Q358" s="263"/>
      <c r="R358" s="31"/>
      <c r="S358" s="263"/>
      <c r="T358" s="1"/>
      <c r="U358" s="1"/>
      <c r="V358" s="3"/>
      <c r="W358" s="31"/>
      <c r="X358" s="31"/>
      <c r="Y358" s="31"/>
      <c r="Z358" s="35"/>
    </row>
    <row r="359" spans="1:26" ht="12.75" customHeight="1">
      <c r="A359" s="45"/>
      <c r="B359" s="1"/>
      <c r="C359" s="1"/>
      <c r="D359" s="1"/>
      <c r="E359" s="1"/>
      <c r="F359" s="166"/>
      <c r="G359" s="30"/>
      <c r="H359" s="30"/>
      <c r="I359" s="263"/>
      <c r="J359" s="263"/>
      <c r="K359" s="30"/>
      <c r="L359" s="30"/>
      <c r="M359" s="30"/>
      <c r="N359" s="263"/>
      <c r="O359" s="263"/>
      <c r="Q359" s="263"/>
      <c r="R359" s="31"/>
      <c r="S359" s="263"/>
      <c r="T359" s="1"/>
      <c r="U359" s="1"/>
      <c r="V359" s="3"/>
      <c r="W359" s="31"/>
      <c r="X359" s="31"/>
      <c r="Y359" s="31"/>
      <c r="Z359" s="35"/>
    </row>
    <row r="360" spans="1:26" ht="12.75" customHeight="1">
      <c r="A360" s="45"/>
      <c r="B360" s="1"/>
      <c r="C360" s="1"/>
      <c r="D360" s="1"/>
      <c r="E360" s="1"/>
      <c r="F360" s="166"/>
      <c r="G360" s="30"/>
      <c r="H360" s="30"/>
      <c r="I360" s="263"/>
      <c r="J360" s="263"/>
      <c r="K360" s="30"/>
      <c r="L360" s="30"/>
      <c r="M360" s="30"/>
      <c r="N360" s="263"/>
      <c r="O360" s="263"/>
      <c r="Q360" s="263"/>
      <c r="R360" s="31"/>
      <c r="S360" s="263"/>
      <c r="T360" s="1"/>
      <c r="U360" s="1"/>
      <c r="V360" s="3"/>
      <c r="W360" s="31"/>
      <c r="X360" s="31"/>
      <c r="Y360" s="31"/>
      <c r="Z360" s="35"/>
    </row>
    <row r="361" spans="1:26" ht="12.75" customHeight="1">
      <c r="A361" s="45"/>
      <c r="B361" s="1"/>
      <c r="C361" s="1"/>
      <c r="D361" s="1"/>
      <c r="E361" s="1"/>
      <c r="F361" s="166"/>
      <c r="G361" s="30"/>
      <c r="H361" s="30"/>
      <c r="I361" s="263"/>
      <c r="J361" s="263"/>
      <c r="K361" s="30"/>
      <c r="L361" s="30"/>
      <c r="M361" s="30"/>
      <c r="N361" s="263"/>
      <c r="O361" s="263"/>
      <c r="Q361" s="263"/>
      <c r="R361" s="31"/>
      <c r="S361" s="263"/>
      <c r="T361" s="1"/>
      <c r="U361" s="1"/>
      <c r="V361" s="3"/>
      <c r="W361" s="31"/>
      <c r="X361" s="31"/>
      <c r="Y361" s="31"/>
      <c r="Z361" s="35"/>
    </row>
    <row r="362" spans="1:26" ht="12.75" customHeight="1">
      <c r="A362" s="45"/>
      <c r="B362" s="1"/>
      <c r="C362" s="1"/>
      <c r="D362" s="1"/>
      <c r="E362" s="1"/>
      <c r="F362" s="166"/>
      <c r="G362" s="30"/>
      <c r="H362" s="30"/>
      <c r="I362" s="263"/>
      <c r="J362" s="263"/>
      <c r="K362" s="30"/>
      <c r="L362" s="30"/>
      <c r="M362" s="30"/>
      <c r="N362" s="263"/>
      <c r="O362" s="263"/>
      <c r="Q362" s="263"/>
      <c r="R362" s="31"/>
      <c r="S362" s="263"/>
      <c r="T362" s="1"/>
      <c r="U362" s="1"/>
      <c r="V362" s="3"/>
      <c r="W362" s="31"/>
      <c r="X362" s="31"/>
      <c r="Y362" s="31"/>
      <c r="Z362" s="35"/>
    </row>
    <row r="363" spans="1:26" ht="12.75" customHeight="1">
      <c r="A363" s="45"/>
      <c r="B363" s="1"/>
      <c r="C363" s="1"/>
      <c r="D363" s="1"/>
      <c r="E363" s="1"/>
      <c r="F363" s="166"/>
      <c r="G363" s="30"/>
      <c r="H363" s="30"/>
      <c r="I363" s="263"/>
      <c r="J363" s="263"/>
      <c r="K363" s="30"/>
      <c r="L363" s="30"/>
      <c r="M363" s="30"/>
      <c r="N363" s="263"/>
      <c r="O363" s="263"/>
      <c r="Q363" s="263"/>
      <c r="R363" s="31"/>
      <c r="S363" s="263"/>
      <c r="T363" s="1"/>
      <c r="U363" s="1"/>
      <c r="V363" s="3"/>
      <c r="W363" s="31"/>
      <c r="X363" s="31"/>
      <c r="Y363" s="31"/>
      <c r="Z363" s="35"/>
    </row>
    <row r="364" spans="1:26" ht="12.75" customHeight="1">
      <c r="A364" s="45"/>
      <c r="B364" s="1"/>
      <c r="C364" s="1"/>
      <c r="D364" s="1"/>
      <c r="E364" s="1"/>
      <c r="F364" s="166"/>
      <c r="G364" s="30"/>
      <c r="H364" s="30"/>
      <c r="I364" s="263"/>
      <c r="J364" s="263"/>
      <c r="K364" s="30"/>
      <c r="L364" s="30"/>
      <c r="M364" s="30"/>
      <c r="N364" s="263"/>
      <c r="O364" s="263"/>
      <c r="Q364" s="263"/>
      <c r="R364" s="31"/>
      <c r="S364" s="263"/>
      <c r="T364" s="1"/>
      <c r="U364" s="1"/>
      <c r="V364" s="3"/>
      <c r="W364" s="31"/>
      <c r="X364" s="31"/>
      <c r="Y364" s="31"/>
      <c r="Z364" s="35"/>
    </row>
    <row r="365" spans="1:26" ht="12.75" customHeight="1">
      <c r="A365" s="45"/>
      <c r="B365" s="1"/>
      <c r="C365" s="1"/>
      <c r="D365" s="1"/>
      <c r="E365" s="1"/>
      <c r="F365" s="166"/>
      <c r="G365" s="30"/>
      <c r="H365" s="30"/>
      <c r="I365" s="263"/>
      <c r="J365" s="263"/>
      <c r="K365" s="30"/>
      <c r="L365" s="30"/>
      <c r="M365" s="30"/>
      <c r="N365" s="263"/>
      <c r="O365" s="263"/>
      <c r="Q365" s="263"/>
      <c r="R365" s="31"/>
      <c r="S365" s="263"/>
      <c r="T365" s="1"/>
      <c r="U365" s="1"/>
      <c r="V365" s="3"/>
      <c r="W365" s="31"/>
      <c r="X365" s="31"/>
      <c r="Y365" s="31"/>
      <c r="Z365" s="35"/>
    </row>
    <row r="366" spans="1:26" ht="12.75" customHeight="1">
      <c r="A366" s="45"/>
      <c r="B366" s="1"/>
      <c r="C366" s="1"/>
      <c r="D366" s="1"/>
      <c r="E366" s="1"/>
      <c r="F366" s="166"/>
      <c r="G366" s="30"/>
      <c r="H366" s="30"/>
      <c r="I366" s="263"/>
      <c r="J366" s="263"/>
      <c r="K366" s="30"/>
      <c r="L366" s="30"/>
      <c r="M366" s="30"/>
      <c r="N366" s="263"/>
      <c r="O366" s="263"/>
      <c r="Q366" s="263"/>
      <c r="R366" s="31"/>
      <c r="S366" s="263"/>
      <c r="T366" s="1"/>
      <c r="U366" s="1"/>
      <c r="V366" s="3"/>
      <c r="W366" s="31"/>
      <c r="X366" s="31"/>
      <c r="Y366" s="31"/>
      <c r="Z366" s="35"/>
    </row>
    <row r="367" spans="1:26" ht="12.75" customHeight="1">
      <c r="A367" s="45"/>
      <c r="B367" s="1"/>
      <c r="C367" s="1"/>
      <c r="D367" s="1"/>
      <c r="E367" s="1"/>
      <c r="F367" s="166"/>
      <c r="G367" s="30"/>
      <c r="H367" s="30"/>
      <c r="I367" s="263"/>
      <c r="J367" s="263"/>
      <c r="K367" s="30"/>
      <c r="L367" s="30"/>
      <c r="M367" s="30"/>
      <c r="N367" s="263"/>
      <c r="O367" s="263"/>
      <c r="Q367" s="263"/>
      <c r="R367" s="31"/>
      <c r="S367" s="263"/>
      <c r="T367" s="1"/>
      <c r="U367" s="1"/>
      <c r="V367" s="3"/>
      <c r="W367" s="31"/>
      <c r="X367" s="31"/>
      <c r="Y367" s="31"/>
      <c r="Z367" s="35"/>
    </row>
    <row r="368" spans="1:26" ht="12.75" customHeight="1">
      <c r="A368" s="45"/>
      <c r="B368" s="1"/>
      <c r="C368" s="1"/>
      <c r="D368" s="1"/>
      <c r="E368" s="1"/>
      <c r="F368" s="166"/>
      <c r="G368" s="30"/>
      <c r="H368" s="30"/>
      <c r="I368" s="263"/>
      <c r="J368" s="263"/>
      <c r="K368" s="30"/>
      <c r="L368" s="30"/>
      <c r="M368" s="30"/>
      <c r="N368" s="263"/>
      <c r="O368" s="263"/>
      <c r="Q368" s="263"/>
      <c r="R368" s="31"/>
      <c r="S368" s="263"/>
      <c r="T368" s="1"/>
      <c r="U368" s="1"/>
      <c r="V368" s="3"/>
      <c r="W368" s="31"/>
      <c r="X368" s="31"/>
      <c r="Y368" s="31"/>
      <c r="Z368" s="35"/>
    </row>
    <row r="369" spans="1:26" ht="12.75" customHeight="1">
      <c r="A369" s="45"/>
      <c r="B369" s="1"/>
      <c r="C369" s="1"/>
      <c r="D369" s="1"/>
      <c r="E369" s="1"/>
      <c r="F369" s="166"/>
      <c r="G369" s="30"/>
      <c r="H369" s="30"/>
      <c r="I369" s="263"/>
      <c r="J369" s="263"/>
      <c r="K369" s="30"/>
      <c r="L369" s="30"/>
      <c r="M369" s="30"/>
      <c r="N369" s="263"/>
      <c r="O369" s="263"/>
      <c r="Q369" s="263"/>
      <c r="R369" s="31"/>
      <c r="S369" s="263"/>
      <c r="T369" s="1"/>
      <c r="U369" s="1"/>
      <c r="V369" s="3"/>
      <c r="W369" s="31"/>
      <c r="X369" s="31"/>
      <c r="Y369" s="31"/>
      <c r="Z369" s="35"/>
    </row>
    <row r="370" spans="1:26" ht="12.75" customHeight="1">
      <c r="A370" s="45"/>
      <c r="B370" s="1"/>
      <c r="C370" s="1"/>
      <c r="D370" s="1"/>
      <c r="E370" s="1"/>
      <c r="F370" s="166"/>
      <c r="G370" s="30"/>
      <c r="H370" s="30"/>
      <c r="I370" s="263"/>
      <c r="J370" s="263"/>
      <c r="K370" s="30"/>
      <c r="L370" s="30"/>
      <c r="M370" s="30"/>
      <c r="N370" s="263"/>
      <c r="O370" s="263"/>
      <c r="Q370" s="263"/>
      <c r="R370" s="31"/>
      <c r="S370" s="263"/>
      <c r="T370" s="1"/>
      <c r="U370" s="1"/>
      <c r="V370" s="3"/>
      <c r="W370" s="31"/>
      <c r="X370" s="31"/>
      <c r="Y370" s="31"/>
      <c r="Z370" s="35"/>
    </row>
    <row r="371" spans="1:26" ht="12.75" customHeight="1">
      <c r="A371" s="45"/>
      <c r="B371" s="1"/>
      <c r="C371" s="1"/>
      <c r="D371" s="1"/>
      <c r="E371" s="1"/>
      <c r="F371" s="166"/>
      <c r="G371" s="30"/>
      <c r="H371" s="30"/>
      <c r="I371" s="263"/>
      <c r="J371" s="263"/>
      <c r="K371" s="30"/>
      <c r="L371" s="30"/>
      <c r="M371" s="30"/>
      <c r="N371" s="263"/>
      <c r="O371" s="263"/>
      <c r="Q371" s="263"/>
      <c r="R371" s="31"/>
      <c r="S371" s="263"/>
      <c r="T371" s="1"/>
      <c r="U371" s="1"/>
      <c r="V371" s="3"/>
      <c r="W371" s="31"/>
      <c r="X371" s="31"/>
      <c r="Y371" s="31"/>
      <c r="Z371" s="35"/>
    </row>
    <row r="372" spans="1:26" ht="12.75" customHeight="1">
      <c r="A372" s="45"/>
      <c r="B372" s="1"/>
      <c r="C372" s="1"/>
      <c r="D372" s="1"/>
      <c r="E372" s="1"/>
      <c r="F372" s="166"/>
      <c r="G372" s="30"/>
      <c r="H372" s="30"/>
      <c r="I372" s="263"/>
      <c r="J372" s="263"/>
      <c r="K372" s="30"/>
      <c r="L372" s="30"/>
      <c r="M372" s="30"/>
      <c r="N372" s="263"/>
      <c r="O372" s="263"/>
      <c r="Q372" s="263"/>
      <c r="R372" s="31"/>
      <c r="S372" s="263"/>
      <c r="T372" s="1"/>
      <c r="U372" s="1"/>
      <c r="V372" s="3"/>
      <c r="W372" s="31"/>
      <c r="X372" s="31"/>
      <c r="Y372" s="31"/>
      <c r="Z372" s="35"/>
    </row>
    <row r="373" spans="1:26" ht="12.75" customHeight="1">
      <c r="A373" s="45"/>
      <c r="B373" s="1"/>
      <c r="C373" s="1"/>
      <c r="D373" s="1"/>
      <c r="E373" s="1"/>
      <c r="F373" s="166"/>
      <c r="G373" s="30"/>
      <c r="H373" s="30"/>
      <c r="I373" s="263"/>
      <c r="J373" s="263"/>
      <c r="K373" s="30"/>
      <c r="L373" s="30"/>
      <c r="M373" s="30"/>
      <c r="N373" s="263"/>
      <c r="O373" s="263"/>
      <c r="Q373" s="263"/>
      <c r="R373" s="31"/>
      <c r="S373" s="263"/>
      <c r="T373" s="1"/>
      <c r="U373" s="1"/>
      <c r="V373" s="3"/>
      <c r="W373" s="31"/>
      <c r="X373" s="31"/>
      <c r="Y373" s="31"/>
      <c r="Z373" s="35"/>
    </row>
    <row r="374" spans="1:26" ht="12.75" customHeight="1">
      <c r="A374" s="45"/>
      <c r="B374" s="1"/>
      <c r="C374" s="1"/>
      <c r="D374" s="1"/>
      <c r="E374" s="1"/>
      <c r="F374" s="166"/>
      <c r="G374" s="30"/>
      <c r="H374" s="30"/>
      <c r="I374" s="263"/>
      <c r="J374" s="263"/>
      <c r="K374" s="30"/>
      <c r="L374" s="30"/>
      <c r="M374" s="30"/>
      <c r="N374" s="263"/>
      <c r="O374" s="263"/>
      <c r="Q374" s="263"/>
      <c r="R374" s="31"/>
      <c r="S374" s="263"/>
      <c r="T374" s="1"/>
      <c r="U374" s="1"/>
      <c r="V374" s="3"/>
      <c r="W374" s="31"/>
      <c r="X374" s="31"/>
      <c r="Y374" s="31"/>
      <c r="Z374" s="35"/>
    </row>
    <row r="375" spans="1:26" ht="12.75" customHeight="1">
      <c r="A375" s="45"/>
      <c r="B375" s="1"/>
      <c r="C375" s="1"/>
      <c r="D375" s="1"/>
      <c r="E375" s="1"/>
      <c r="F375" s="166"/>
      <c r="G375" s="30"/>
      <c r="H375" s="30"/>
      <c r="I375" s="263"/>
      <c r="J375" s="263"/>
      <c r="K375" s="30"/>
      <c r="L375" s="30"/>
      <c r="M375" s="30"/>
      <c r="N375" s="263"/>
      <c r="O375" s="263"/>
      <c r="Q375" s="263"/>
      <c r="R375" s="31"/>
      <c r="S375" s="263"/>
      <c r="T375" s="1"/>
      <c r="U375" s="1"/>
      <c r="V375" s="3"/>
      <c r="W375" s="31"/>
      <c r="X375" s="31"/>
      <c r="Y375" s="31"/>
      <c r="Z375" s="35"/>
    </row>
    <row r="376" spans="1:26" ht="12.75" customHeight="1">
      <c r="A376" s="45"/>
      <c r="B376" s="1"/>
      <c r="C376" s="1"/>
      <c r="D376" s="1"/>
      <c r="E376" s="1"/>
      <c r="F376" s="166"/>
      <c r="G376" s="30"/>
      <c r="H376" s="30"/>
      <c r="I376" s="263"/>
      <c r="J376" s="263"/>
      <c r="K376" s="30"/>
      <c r="L376" s="30"/>
      <c r="M376" s="30"/>
      <c r="N376" s="263"/>
      <c r="O376" s="263"/>
      <c r="Q376" s="263"/>
      <c r="R376" s="31"/>
      <c r="S376" s="263"/>
      <c r="T376" s="1"/>
      <c r="U376" s="1"/>
      <c r="V376" s="3"/>
      <c r="W376" s="31"/>
      <c r="X376" s="31"/>
      <c r="Y376" s="31"/>
      <c r="Z376" s="35"/>
    </row>
    <row r="377" spans="1:26" ht="12.75" customHeight="1">
      <c r="A377" s="45"/>
      <c r="B377" s="1"/>
      <c r="C377" s="1"/>
      <c r="D377" s="1"/>
      <c r="E377" s="1"/>
      <c r="F377" s="166"/>
      <c r="G377" s="30"/>
      <c r="H377" s="30"/>
      <c r="I377" s="263"/>
      <c r="J377" s="263"/>
      <c r="K377" s="30"/>
      <c r="L377" s="30"/>
      <c r="M377" s="30"/>
      <c r="N377" s="263"/>
      <c r="O377" s="263"/>
      <c r="Q377" s="263"/>
      <c r="R377" s="31"/>
      <c r="S377" s="263"/>
      <c r="T377" s="1"/>
      <c r="U377" s="1"/>
      <c r="V377" s="3"/>
      <c r="W377" s="31"/>
      <c r="X377" s="31"/>
      <c r="Y377" s="31"/>
      <c r="Z377" s="35"/>
    </row>
    <row r="378" spans="1:26" ht="12.75" customHeight="1">
      <c r="A378" s="45"/>
      <c r="B378" s="1"/>
      <c r="C378" s="1"/>
      <c r="D378" s="1"/>
      <c r="E378" s="1"/>
      <c r="F378" s="166"/>
      <c r="G378" s="30"/>
      <c r="H378" s="30"/>
      <c r="I378" s="263"/>
      <c r="J378" s="263"/>
      <c r="K378" s="30"/>
      <c r="L378" s="30"/>
      <c r="M378" s="30"/>
      <c r="N378" s="263"/>
      <c r="O378" s="263"/>
      <c r="Q378" s="263"/>
      <c r="R378" s="31"/>
      <c r="S378" s="263"/>
      <c r="T378" s="1"/>
      <c r="U378" s="1"/>
      <c r="V378" s="3"/>
      <c r="W378" s="31"/>
      <c r="X378" s="31"/>
      <c r="Y378" s="31"/>
      <c r="Z378" s="35"/>
    </row>
    <row r="379" spans="1:26" ht="12.75" customHeight="1">
      <c r="A379" s="45"/>
      <c r="B379" s="1"/>
      <c r="C379" s="1"/>
      <c r="D379" s="1"/>
      <c r="E379" s="1"/>
      <c r="F379" s="166"/>
      <c r="G379" s="30"/>
      <c r="H379" s="30"/>
      <c r="I379" s="263"/>
      <c r="J379" s="263"/>
      <c r="K379" s="30"/>
      <c r="L379" s="30"/>
      <c r="M379" s="30"/>
      <c r="N379" s="263"/>
      <c r="O379" s="263"/>
      <c r="Q379" s="263"/>
      <c r="R379" s="31"/>
      <c r="S379" s="263"/>
      <c r="T379" s="1"/>
      <c r="U379" s="1"/>
      <c r="V379" s="3"/>
      <c r="W379" s="31"/>
      <c r="X379" s="31"/>
      <c r="Y379" s="31"/>
      <c r="Z379" s="35"/>
    </row>
    <row r="380" spans="1:26" ht="12.75" customHeight="1">
      <c r="A380" s="45"/>
      <c r="B380" s="1"/>
      <c r="C380" s="1"/>
      <c r="D380" s="1"/>
      <c r="E380" s="1"/>
      <c r="F380" s="166"/>
      <c r="G380" s="30"/>
      <c r="H380" s="30"/>
      <c r="I380" s="263"/>
      <c r="J380" s="263"/>
      <c r="K380" s="30"/>
      <c r="L380" s="30"/>
      <c r="M380" s="30"/>
      <c r="N380" s="263"/>
      <c r="O380" s="263"/>
      <c r="Q380" s="263"/>
      <c r="R380" s="31"/>
      <c r="S380" s="263"/>
      <c r="T380" s="1"/>
      <c r="U380" s="1"/>
      <c r="V380" s="3"/>
      <c r="W380" s="31"/>
      <c r="X380" s="31"/>
      <c r="Y380" s="31"/>
      <c r="Z380" s="35"/>
    </row>
    <row r="381" spans="1:26" ht="12.75" customHeight="1">
      <c r="A381" s="45"/>
      <c r="B381" s="1"/>
      <c r="C381" s="1"/>
      <c r="D381" s="1"/>
      <c r="E381" s="1"/>
      <c r="F381" s="166"/>
      <c r="G381" s="30"/>
      <c r="H381" s="30"/>
      <c r="I381" s="263"/>
      <c r="J381" s="263"/>
      <c r="K381" s="30"/>
      <c r="L381" s="30"/>
      <c r="M381" s="30"/>
      <c r="N381" s="263"/>
      <c r="O381" s="263"/>
      <c r="Q381" s="263"/>
      <c r="R381" s="31"/>
      <c r="S381" s="263"/>
      <c r="T381" s="1"/>
      <c r="U381" s="1"/>
      <c r="V381" s="3"/>
      <c r="W381" s="31"/>
      <c r="X381" s="31"/>
      <c r="Y381" s="31"/>
      <c r="Z381" s="35"/>
    </row>
    <row r="382" spans="1:26" ht="12.75" customHeight="1">
      <c r="A382" s="45"/>
      <c r="B382" s="1"/>
      <c r="C382" s="1"/>
      <c r="D382" s="1"/>
      <c r="E382" s="1"/>
      <c r="F382" s="166"/>
      <c r="G382" s="30"/>
      <c r="H382" s="30"/>
      <c r="I382" s="263"/>
      <c r="J382" s="263"/>
      <c r="K382" s="30"/>
      <c r="L382" s="30"/>
      <c r="M382" s="30"/>
      <c r="N382" s="263"/>
      <c r="O382" s="263"/>
      <c r="Q382" s="263"/>
      <c r="R382" s="31"/>
      <c r="S382" s="263"/>
      <c r="T382" s="1"/>
      <c r="U382" s="1"/>
      <c r="V382" s="3"/>
      <c r="W382" s="31"/>
      <c r="X382" s="31"/>
      <c r="Y382" s="31"/>
      <c r="Z382" s="35"/>
    </row>
    <row r="383" spans="1:26" ht="12.75" customHeight="1">
      <c r="A383" s="45"/>
      <c r="B383" s="1"/>
      <c r="C383" s="1"/>
      <c r="D383" s="1"/>
      <c r="E383" s="1"/>
      <c r="F383" s="166"/>
      <c r="G383" s="30"/>
      <c r="H383" s="30"/>
      <c r="I383" s="263"/>
      <c r="J383" s="263"/>
      <c r="K383" s="30"/>
      <c r="L383" s="30"/>
      <c r="M383" s="30"/>
      <c r="N383" s="263"/>
      <c r="O383" s="263"/>
      <c r="Q383" s="263"/>
      <c r="R383" s="31"/>
      <c r="S383" s="263"/>
      <c r="T383" s="1"/>
      <c r="U383" s="1"/>
      <c r="V383" s="3"/>
      <c r="W383" s="31"/>
      <c r="X383" s="31"/>
      <c r="Y383" s="31"/>
      <c r="Z383" s="35"/>
    </row>
    <row r="384" spans="1:26" ht="12.75" customHeight="1">
      <c r="A384" s="45"/>
      <c r="B384" s="1"/>
      <c r="C384" s="1"/>
      <c r="D384" s="1"/>
      <c r="E384" s="1"/>
      <c r="F384" s="166"/>
      <c r="G384" s="30"/>
      <c r="H384" s="30"/>
      <c r="I384" s="263"/>
      <c r="J384" s="263"/>
      <c r="K384" s="30"/>
      <c r="L384" s="30"/>
      <c r="M384" s="30"/>
      <c r="N384" s="263"/>
      <c r="O384" s="263"/>
      <c r="Q384" s="263"/>
      <c r="R384" s="31"/>
      <c r="S384" s="263"/>
      <c r="T384" s="1"/>
      <c r="U384" s="1"/>
      <c r="V384" s="3"/>
      <c r="W384" s="31"/>
      <c r="X384" s="31"/>
      <c r="Y384" s="31"/>
      <c r="Z384" s="35"/>
    </row>
    <row r="385" spans="1:26" ht="12.75" customHeight="1">
      <c r="A385" s="45"/>
      <c r="B385" s="1"/>
      <c r="C385" s="1"/>
      <c r="D385" s="1"/>
      <c r="E385" s="1"/>
      <c r="F385" s="166"/>
      <c r="G385" s="30"/>
      <c r="H385" s="30"/>
      <c r="I385" s="263"/>
      <c r="J385" s="263"/>
      <c r="K385" s="30"/>
      <c r="L385" s="30"/>
      <c r="M385" s="30"/>
      <c r="N385" s="263"/>
      <c r="O385" s="263"/>
      <c r="Q385" s="263"/>
      <c r="R385" s="31"/>
      <c r="S385" s="263"/>
      <c r="T385" s="1"/>
      <c r="U385" s="1"/>
      <c r="V385" s="3"/>
      <c r="W385" s="31"/>
      <c r="X385" s="31"/>
      <c r="Y385" s="31"/>
      <c r="Z385" s="35"/>
    </row>
    <row r="386" spans="1:26" ht="12.75" customHeight="1">
      <c r="A386" s="45"/>
      <c r="B386" s="1"/>
      <c r="C386" s="1"/>
      <c r="D386" s="1"/>
      <c r="E386" s="1"/>
      <c r="F386" s="166"/>
      <c r="G386" s="30"/>
      <c r="H386" s="30"/>
      <c r="I386" s="263"/>
      <c r="J386" s="263"/>
      <c r="K386" s="30"/>
      <c r="L386" s="30"/>
      <c r="M386" s="30"/>
      <c r="N386" s="263"/>
      <c r="O386" s="263"/>
      <c r="Q386" s="263"/>
      <c r="R386" s="31"/>
      <c r="S386" s="263"/>
      <c r="T386" s="1"/>
      <c r="U386" s="1"/>
      <c r="V386" s="3"/>
      <c r="W386" s="31"/>
      <c r="X386" s="31"/>
      <c r="Y386" s="31"/>
      <c r="Z386" s="35"/>
    </row>
    <row r="387" spans="1:26" ht="12.75" customHeight="1">
      <c r="A387" s="45"/>
      <c r="B387" s="1"/>
      <c r="C387" s="1"/>
      <c r="D387" s="1"/>
      <c r="E387" s="1"/>
      <c r="F387" s="166"/>
      <c r="G387" s="30"/>
      <c r="H387" s="30"/>
      <c r="I387" s="263"/>
      <c r="J387" s="263"/>
      <c r="K387" s="30"/>
      <c r="L387" s="30"/>
      <c r="M387" s="30"/>
      <c r="N387" s="263"/>
      <c r="O387" s="263"/>
      <c r="Q387" s="263"/>
      <c r="R387" s="31"/>
      <c r="S387" s="263"/>
      <c r="T387" s="1"/>
      <c r="U387" s="1"/>
      <c r="V387" s="3"/>
      <c r="W387" s="31"/>
      <c r="X387" s="31"/>
      <c r="Y387" s="31"/>
      <c r="Z387" s="35"/>
    </row>
    <row r="388" spans="1:26" ht="12.75" customHeight="1">
      <c r="A388" s="45"/>
      <c r="B388" s="1"/>
      <c r="C388" s="1"/>
      <c r="D388" s="1"/>
      <c r="E388" s="1"/>
      <c r="F388" s="166"/>
      <c r="G388" s="30"/>
      <c r="H388" s="30"/>
      <c r="I388" s="263"/>
      <c r="J388" s="263"/>
      <c r="K388" s="30"/>
      <c r="L388" s="30"/>
      <c r="M388" s="30"/>
      <c r="N388" s="263"/>
      <c r="O388" s="263"/>
      <c r="Q388" s="263"/>
      <c r="R388" s="31"/>
      <c r="S388" s="263"/>
      <c r="T388" s="1"/>
      <c r="U388" s="1"/>
      <c r="V388" s="3"/>
      <c r="W388" s="31"/>
      <c r="X388" s="31"/>
      <c r="Y388" s="31"/>
      <c r="Z388" s="35"/>
    </row>
    <row r="389" spans="1:26" ht="12.75" customHeight="1">
      <c r="A389" s="45"/>
      <c r="B389" s="1"/>
      <c r="C389" s="1"/>
      <c r="D389" s="1"/>
      <c r="E389" s="1"/>
      <c r="F389" s="166"/>
      <c r="G389" s="30"/>
      <c r="H389" s="30"/>
      <c r="I389" s="263"/>
      <c r="J389" s="263"/>
      <c r="K389" s="30"/>
      <c r="L389" s="30"/>
      <c r="M389" s="30"/>
      <c r="N389" s="263"/>
      <c r="O389" s="263"/>
      <c r="Q389" s="263"/>
      <c r="R389" s="31"/>
      <c r="S389" s="263"/>
      <c r="T389" s="1"/>
      <c r="U389" s="1"/>
      <c r="V389" s="3"/>
      <c r="W389" s="31"/>
      <c r="X389" s="31"/>
      <c r="Y389" s="31"/>
      <c r="Z389" s="35"/>
    </row>
    <row r="390" spans="1:26" ht="12.75" customHeight="1">
      <c r="A390" s="45"/>
      <c r="B390" s="1"/>
      <c r="C390" s="1"/>
      <c r="D390" s="1"/>
      <c r="E390" s="1"/>
      <c r="F390" s="166"/>
      <c r="G390" s="30"/>
      <c r="H390" s="30"/>
      <c r="I390" s="263"/>
      <c r="J390" s="263"/>
      <c r="K390" s="30"/>
      <c r="L390" s="30"/>
      <c r="M390" s="30"/>
      <c r="N390" s="263"/>
      <c r="O390" s="263"/>
      <c r="Q390" s="263"/>
      <c r="R390" s="31"/>
      <c r="S390" s="263"/>
      <c r="T390" s="1"/>
      <c r="U390" s="1"/>
      <c r="V390" s="3"/>
      <c r="W390" s="31"/>
      <c r="X390" s="31"/>
      <c r="Y390" s="31"/>
      <c r="Z390" s="35"/>
    </row>
    <row r="391" spans="1:26" ht="12.75" customHeight="1">
      <c r="A391" s="45"/>
      <c r="B391" s="1"/>
      <c r="C391" s="1"/>
      <c r="D391" s="1"/>
      <c r="E391" s="1"/>
      <c r="F391" s="166"/>
      <c r="G391" s="30"/>
      <c r="H391" s="30"/>
      <c r="I391" s="263"/>
      <c r="J391" s="263"/>
      <c r="K391" s="30"/>
      <c r="L391" s="30"/>
      <c r="M391" s="30"/>
      <c r="N391" s="263"/>
      <c r="O391" s="263"/>
      <c r="Q391" s="263"/>
      <c r="R391" s="31"/>
      <c r="S391" s="263"/>
      <c r="T391" s="1"/>
      <c r="U391" s="1"/>
      <c r="V391" s="3"/>
      <c r="W391" s="31"/>
      <c r="X391" s="31"/>
      <c r="Y391" s="31"/>
      <c r="Z391" s="35"/>
    </row>
    <row r="392" spans="1:26" ht="12.75" customHeight="1">
      <c r="A392" s="45"/>
      <c r="B392" s="1"/>
      <c r="C392" s="1"/>
      <c r="D392" s="1"/>
      <c r="E392" s="1"/>
      <c r="F392" s="166"/>
      <c r="G392" s="30"/>
      <c r="H392" s="30"/>
      <c r="I392" s="263"/>
      <c r="J392" s="263"/>
      <c r="K392" s="30"/>
      <c r="L392" s="30"/>
      <c r="M392" s="30"/>
      <c r="N392" s="263"/>
      <c r="O392" s="263"/>
      <c r="Q392" s="263"/>
      <c r="R392" s="31"/>
      <c r="S392" s="263"/>
      <c r="T392" s="1"/>
      <c r="U392" s="1"/>
      <c r="V392" s="3"/>
      <c r="W392" s="31"/>
      <c r="X392" s="31"/>
      <c r="Y392" s="31"/>
      <c r="Z392" s="35"/>
    </row>
    <row r="393" spans="1:26" ht="12.75" customHeight="1">
      <c r="A393" s="45"/>
      <c r="B393" s="1"/>
      <c r="C393" s="1"/>
      <c r="D393" s="1"/>
      <c r="E393" s="1"/>
      <c r="F393" s="166"/>
      <c r="G393" s="30"/>
      <c r="H393" s="30"/>
      <c r="I393" s="263"/>
      <c r="J393" s="263"/>
      <c r="K393" s="30"/>
      <c r="L393" s="30"/>
      <c r="M393" s="30"/>
      <c r="N393" s="263"/>
      <c r="O393" s="263"/>
      <c r="Q393" s="263"/>
      <c r="R393" s="31"/>
      <c r="S393" s="263"/>
      <c r="T393" s="1"/>
      <c r="U393" s="1"/>
      <c r="V393" s="3"/>
      <c r="W393" s="31"/>
      <c r="X393" s="31"/>
      <c r="Y393" s="31"/>
      <c r="Z393" s="35"/>
    </row>
    <row r="394" spans="1:26" ht="12.75" customHeight="1">
      <c r="A394" s="45"/>
      <c r="B394" s="1"/>
      <c r="C394" s="1"/>
      <c r="D394" s="1"/>
      <c r="E394" s="1"/>
      <c r="F394" s="166"/>
      <c r="G394" s="30"/>
      <c r="H394" s="30"/>
      <c r="I394" s="263"/>
      <c r="J394" s="263"/>
      <c r="K394" s="30"/>
      <c r="L394" s="30"/>
      <c r="M394" s="30"/>
      <c r="N394" s="263"/>
      <c r="O394" s="263"/>
      <c r="Q394" s="263"/>
      <c r="R394" s="31"/>
      <c r="S394" s="263"/>
      <c r="T394" s="1"/>
      <c r="U394" s="1"/>
      <c r="V394" s="3"/>
      <c r="W394" s="31"/>
      <c r="X394" s="31"/>
      <c r="Y394" s="31"/>
      <c r="Z394" s="35"/>
    </row>
    <row r="395" spans="1:26" ht="12.75" customHeight="1">
      <c r="A395" s="45"/>
      <c r="B395" s="1"/>
      <c r="C395" s="1"/>
      <c r="D395" s="1"/>
      <c r="E395" s="1"/>
      <c r="F395" s="166"/>
      <c r="G395" s="30"/>
      <c r="H395" s="30"/>
      <c r="I395" s="263"/>
      <c r="J395" s="263"/>
      <c r="K395" s="30"/>
      <c r="L395" s="30"/>
      <c r="M395" s="30"/>
      <c r="N395" s="263"/>
      <c r="O395" s="263"/>
      <c r="Q395" s="263"/>
      <c r="R395" s="31"/>
      <c r="S395" s="263"/>
      <c r="T395" s="1"/>
      <c r="U395" s="1"/>
      <c r="V395" s="3"/>
      <c r="W395" s="31"/>
      <c r="X395" s="31"/>
      <c r="Y395" s="31"/>
      <c r="Z395" s="35"/>
    </row>
    <row r="396" spans="1:26" ht="12.75" customHeight="1">
      <c r="A396" s="45"/>
      <c r="B396" s="1"/>
      <c r="C396" s="1"/>
      <c r="D396" s="1"/>
      <c r="E396" s="1"/>
      <c r="F396" s="166"/>
      <c r="G396" s="30"/>
      <c r="H396" s="30"/>
      <c r="I396" s="263"/>
      <c r="J396" s="263"/>
      <c r="K396" s="30"/>
      <c r="L396" s="30"/>
      <c r="M396" s="30"/>
      <c r="N396" s="263"/>
      <c r="O396" s="263"/>
      <c r="Q396" s="263"/>
      <c r="R396" s="31"/>
      <c r="S396" s="263"/>
      <c r="T396" s="1"/>
      <c r="U396" s="1"/>
      <c r="V396" s="3"/>
      <c r="W396" s="31"/>
      <c r="X396" s="31"/>
      <c r="Y396" s="31"/>
      <c r="Z396" s="35"/>
    </row>
    <row r="397" spans="1:26" ht="12.75" customHeight="1">
      <c r="A397" s="45"/>
      <c r="B397" s="1"/>
      <c r="C397" s="1"/>
      <c r="D397" s="1"/>
      <c r="E397" s="1"/>
      <c r="F397" s="166"/>
      <c r="G397" s="30"/>
      <c r="H397" s="30"/>
      <c r="I397" s="263"/>
      <c r="J397" s="263"/>
      <c r="K397" s="30"/>
      <c r="L397" s="30"/>
      <c r="M397" s="30"/>
      <c r="N397" s="263"/>
      <c r="O397" s="263"/>
      <c r="Q397" s="263"/>
      <c r="R397" s="31"/>
      <c r="S397" s="263"/>
      <c r="T397" s="1"/>
      <c r="U397" s="1"/>
      <c r="V397" s="3"/>
      <c r="W397" s="31"/>
      <c r="X397" s="31"/>
      <c r="Y397" s="31"/>
      <c r="Z397" s="35"/>
    </row>
    <row r="398" spans="1:26" ht="12.75" customHeight="1">
      <c r="A398" s="45"/>
      <c r="B398" s="1"/>
      <c r="C398" s="1"/>
      <c r="D398" s="1"/>
      <c r="E398" s="1"/>
      <c r="F398" s="166"/>
      <c r="G398" s="30"/>
      <c r="H398" s="30"/>
      <c r="I398" s="263"/>
      <c r="J398" s="263"/>
      <c r="K398" s="30"/>
      <c r="L398" s="30"/>
      <c r="M398" s="30"/>
      <c r="N398" s="263"/>
      <c r="O398" s="263"/>
      <c r="Q398" s="263"/>
      <c r="R398" s="31"/>
      <c r="S398" s="263"/>
      <c r="T398" s="1"/>
      <c r="U398" s="1"/>
      <c r="V398" s="3"/>
      <c r="W398" s="31"/>
      <c r="X398" s="31"/>
      <c r="Y398" s="31"/>
      <c r="Z398" s="35"/>
    </row>
    <row r="399" spans="1:26" ht="12.75" customHeight="1">
      <c r="A399" s="45"/>
      <c r="B399" s="1"/>
      <c r="C399" s="1"/>
      <c r="D399" s="1"/>
      <c r="E399" s="1"/>
      <c r="F399" s="166"/>
      <c r="G399" s="30"/>
      <c r="H399" s="30"/>
      <c r="I399" s="263"/>
      <c r="J399" s="263"/>
      <c r="K399" s="30"/>
      <c r="L399" s="30"/>
      <c r="M399" s="30"/>
      <c r="N399" s="263"/>
      <c r="O399" s="263"/>
      <c r="Q399" s="263"/>
      <c r="R399" s="31"/>
      <c r="S399" s="263"/>
      <c r="T399" s="1"/>
      <c r="U399" s="1"/>
      <c r="V399" s="3"/>
      <c r="W399" s="31"/>
      <c r="X399" s="31"/>
      <c r="Y399" s="31"/>
      <c r="Z399" s="35"/>
    </row>
    <row r="400" spans="1:26" ht="12.75" customHeight="1">
      <c r="A400" s="45"/>
      <c r="B400" s="1"/>
      <c r="C400" s="1"/>
      <c r="D400" s="1"/>
      <c r="E400" s="1"/>
      <c r="F400" s="166"/>
      <c r="G400" s="30"/>
      <c r="H400" s="30"/>
      <c r="I400" s="263"/>
      <c r="J400" s="263"/>
      <c r="K400" s="30"/>
      <c r="L400" s="30"/>
      <c r="M400" s="30"/>
      <c r="N400" s="263"/>
      <c r="O400" s="263"/>
      <c r="Q400" s="263"/>
      <c r="R400" s="31"/>
      <c r="S400" s="263"/>
      <c r="T400" s="1"/>
      <c r="U400" s="1"/>
      <c r="V400" s="3"/>
      <c r="W400" s="31"/>
      <c r="X400" s="31"/>
      <c r="Y400" s="31"/>
      <c r="Z400" s="35"/>
    </row>
    <row r="401" spans="1:26" ht="12.75" customHeight="1">
      <c r="A401" s="45"/>
      <c r="B401" s="1"/>
      <c r="C401" s="1"/>
      <c r="D401" s="1"/>
      <c r="E401" s="1"/>
      <c r="F401" s="166"/>
      <c r="G401" s="30"/>
      <c r="H401" s="30"/>
      <c r="I401" s="263"/>
      <c r="J401" s="263"/>
      <c r="K401" s="30"/>
      <c r="L401" s="30"/>
      <c r="M401" s="30"/>
      <c r="N401" s="263"/>
      <c r="O401" s="263"/>
      <c r="Q401" s="263"/>
      <c r="R401" s="31"/>
      <c r="S401" s="263"/>
      <c r="T401" s="1"/>
      <c r="U401" s="1"/>
      <c r="V401" s="3"/>
      <c r="W401" s="31"/>
      <c r="X401" s="31"/>
      <c r="Y401" s="31"/>
      <c r="Z401" s="35"/>
    </row>
    <row r="402" spans="1:26" ht="12.75" customHeight="1">
      <c r="A402" s="45"/>
      <c r="B402" s="1"/>
      <c r="C402" s="1"/>
      <c r="D402" s="1"/>
      <c r="E402" s="1"/>
      <c r="F402" s="166"/>
      <c r="G402" s="30"/>
      <c r="H402" s="30"/>
      <c r="I402" s="263"/>
      <c r="J402" s="263"/>
      <c r="K402" s="30"/>
      <c r="L402" s="30"/>
      <c r="M402" s="30"/>
      <c r="N402" s="263"/>
      <c r="O402" s="263"/>
      <c r="Q402" s="263"/>
      <c r="R402" s="31"/>
      <c r="S402" s="263"/>
      <c r="T402" s="1"/>
      <c r="U402" s="1"/>
      <c r="V402" s="3"/>
      <c r="W402" s="31"/>
      <c r="X402" s="31"/>
      <c r="Y402" s="31"/>
      <c r="Z402" s="35"/>
    </row>
    <row r="403" spans="1:26" ht="12.75" customHeight="1">
      <c r="A403" s="45"/>
      <c r="B403" s="1"/>
      <c r="C403" s="1"/>
      <c r="D403" s="1"/>
      <c r="E403" s="1"/>
      <c r="F403" s="166"/>
      <c r="G403" s="30"/>
      <c r="H403" s="30"/>
      <c r="I403" s="263"/>
      <c r="J403" s="263"/>
      <c r="K403" s="30"/>
      <c r="L403" s="30"/>
      <c r="M403" s="30"/>
      <c r="N403" s="263"/>
      <c r="O403" s="263"/>
      <c r="Q403" s="263"/>
      <c r="R403" s="31"/>
      <c r="S403" s="263"/>
      <c r="T403" s="1"/>
      <c r="U403" s="1"/>
      <c r="V403" s="3"/>
      <c r="W403" s="31"/>
      <c r="X403" s="31"/>
      <c r="Y403" s="31"/>
      <c r="Z403" s="35"/>
    </row>
    <row r="404" spans="1:26" ht="12.75" customHeight="1">
      <c r="A404" s="45"/>
      <c r="B404" s="1"/>
      <c r="C404" s="1"/>
      <c r="D404" s="1"/>
      <c r="E404" s="1"/>
      <c r="F404" s="166"/>
      <c r="G404" s="30"/>
      <c r="H404" s="30"/>
      <c r="I404" s="263"/>
      <c r="J404" s="263"/>
      <c r="K404" s="30"/>
      <c r="L404" s="30"/>
      <c r="M404" s="30"/>
      <c r="N404" s="263"/>
      <c r="O404" s="263"/>
      <c r="Q404" s="263"/>
      <c r="R404" s="31"/>
      <c r="S404" s="263"/>
      <c r="T404" s="1"/>
      <c r="U404" s="1"/>
      <c r="V404" s="3"/>
      <c r="W404" s="31"/>
      <c r="X404" s="31"/>
      <c r="Y404" s="31"/>
      <c r="Z404" s="35"/>
    </row>
    <row r="405" spans="1:26" ht="12.75" customHeight="1">
      <c r="A405" s="45"/>
      <c r="B405" s="1"/>
      <c r="C405" s="1"/>
      <c r="D405" s="1"/>
      <c r="E405" s="1"/>
      <c r="F405" s="166"/>
      <c r="G405" s="30"/>
      <c r="H405" s="30"/>
      <c r="I405" s="263"/>
      <c r="J405" s="263"/>
      <c r="K405" s="30"/>
      <c r="L405" s="30"/>
      <c r="M405" s="30"/>
      <c r="N405" s="263"/>
      <c r="O405" s="263"/>
      <c r="Q405" s="263"/>
      <c r="R405" s="31"/>
      <c r="S405" s="263"/>
      <c r="T405" s="1"/>
      <c r="U405" s="1"/>
      <c r="V405" s="3"/>
      <c r="W405" s="31"/>
      <c r="X405" s="31"/>
      <c r="Y405" s="31"/>
      <c r="Z405" s="35"/>
    </row>
    <row r="406" spans="1:26" ht="12.75" customHeight="1">
      <c r="A406" s="45"/>
      <c r="B406" s="1"/>
      <c r="C406" s="1"/>
      <c r="D406" s="1"/>
      <c r="E406" s="1"/>
      <c r="F406" s="166"/>
      <c r="G406" s="30"/>
      <c r="H406" s="30"/>
      <c r="I406" s="263"/>
      <c r="J406" s="263"/>
      <c r="K406" s="30"/>
      <c r="L406" s="30"/>
      <c r="M406" s="30"/>
      <c r="N406" s="263"/>
      <c r="O406" s="263"/>
      <c r="Q406" s="263"/>
      <c r="R406" s="31"/>
      <c r="S406" s="263"/>
      <c r="T406" s="1"/>
      <c r="U406" s="1"/>
      <c r="V406" s="3"/>
      <c r="W406" s="31"/>
      <c r="X406" s="31"/>
      <c r="Y406" s="31"/>
      <c r="Z406" s="35"/>
    </row>
    <row r="407" spans="1:26" ht="12.75" customHeight="1">
      <c r="A407" s="45"/>
      <c r="B407" s="1"/>
      <c r="C407" s="1"/>
      <c r="D407" s="1"/>
      <c r="E407" s="1"/>
      <c r="F407" s="166"/>
      <c r="G407" s="30"/>
      <c r="H407" s="30"/>
      <c r="I407" s="263"/>
      <c r="J407" s="263"/>
      <c r="K407" s="30"/>
      <c r="L407" s="30"/>
      <c r="M407" s="30"/>
      <c r="N407" s="263"/>
      <c r="O407" s="263"/>
      <c r="Q407" s="263"/>
      <c r="R407" s="31"/>
      <c r="S407" s="263"/>
      <c r="T407" s="1"/>
      <c r="U407" s="1"/>
      <c r="V407" s="3"/>
      <c r="W407" s="31"/>
      <c r="X407" s="31"/>
      <c r="Y407" s="31"/>
      <c r="Z407" s="35"/>
    </row>
    <row r="408" spans="1:26" ht="12.75" customHeight="1">
      <c r="A408" s="45"/>
      <c r="B408" s="1"/>
      <c r="C408" s="1"/>
      <c r="D408" s="1"/>
      <c r="E408" s="1"/>
      <c r="F408" s="166"/>
      <c r="G408" s="30"/>
      <c r="H408" s="30"/>
      <c r="I408" s="263"/>
      <c r="J408" s="263"/>
      <c r="K408" s="30"/>
      <c r="L408" s="30"/>
      <c r="M408" s="30"/>
      <c r="N408" s="263"/>
      <c r="O408" s="263"/>
      <c r="Q408" s="263"/>
      <c r="R408" s="31"/>
      <c r="S408" s="263"/>
      <c r="T408" s="1"/>
      <c r="U408" s="1"/>
      <c r="V408" s="3"/>
      <c r="W408" s="31"/>
      <c r="X408" s="31"/>
      <c r="Y408" s="31"/>
      <c r="Z408" s="35"/>
    </row>
    <row r="409" spans="1:26" ht="12.75" customHeight="1">
      <c r="A409" s="45"/>
      <c r="B409" s="1"/>
      <c r="C409" s="1"/>
      <c r="D409" s="1"/>
      <c r="E409" s="1"/>
      <c r="F409" s="166"/>
      <c r="G409" s="30"/>
      <c r="H409" s="30"/>
      <c r="I409" s="263"/>
      <c r="J409" s="263"/>
      <c r="K409" s="30"/>
      <c r="L409" s="30"/>
      <c r="M409" s="30"/>
      <c r="N409" s="263"/>
      <c r="O409" s="263"/>
      <c r="Q409" s="263"/>
      <c r="R409" s="31"/>
      <c r="S409" s="263"/>
      <c r="T409" s="1"/>
      <c r="U409" s="1"/>
      <c r="V409" s="3"/>
      <c r="W409" s="31"/>
      <c r="X409" s="31"/>
      <c r="Y409" s="31"/>
      <c r="Z409" s="35"/>
    </row>
    <row r="410" spans="1:26" ht="12.75" customHeight="1">
      <c r="A410" s="45"/>
      <c r="B410" s="1"/>
      <c r="C410" s="1"/>
      <c r="D410" s="1"/>
      <c r="E410" s="1"/>
      <c r="F410" s="166"/>
      <c r="G410" s="30"/>
      <c r="H410" s="30"/>
      <c r="I410" s="263"/>
      <c r="J410" s="263"/>
      <c r="K410" s="30"/>
      <c r="L410" s="30"/>
      <c r="M410" s="30"/>
      <c r="N410" s="263"/>
      <c r="O410" s="263"/>
      <c r="Q410" s="263"/>
      <c r="R410" s="31"/>
      <c r="S410" s="263"/>
      <c r="T410" s="1"/>
      <c r="U410" s="1"/>
      <c r="V410" s="3"/>
      <c r="W410" s="31"/>
      <c r="X410" s="31"/>
      <c r="Y410" s="31"/>
      <c r="Z410" s="35"/>
    </row>
    <row r="411" spans="1:26" ht="12.75" customHeight="1">
      <c r="A411" s="45"/>
      <c r="B411" s="1"/>
      <c r="C411" s="1"/>
      <c r="D411" s="1"/>
      <c r="E411" s="1"/>
      <c r="F411" s="166"/>
      <c r="G411" s="30"/>
      <c r="H411" s="30"/>
      <c r="I411" s="263"/>
      <c r="J411" s="263"/>
      <c r="K411" s="30"/>
      <c r="L411" s="30"/>
      <c r="M411" s="30"/>
      <c r="N411" s="263"/>
      <c r="O411" s="263"/>
      <c r="Q411" s="263"/>
      <c r="R411" s="31"/>
      <c r="S411" s="263"/>
      <c r="T411" s="1"/>
      <c r="U411" s="1"/>
      <c r="V411" s="3"/>
      <c r="W411" s="31"/>
      <c r="X411" s="31"/>
      <c r="Y411" s="31"/>
      <c r="Z411" s="35"/>
    </row>
    <row r="412" spans="1:26" ht="12.75" customHeight="1">
      <c r="A412" s="45"/>
      <c r="B412" s="1"/>
      <c r="C412" s="1"/>
      <c r="D412" s="1"/>
      <c r="E412" s="1"/>
      <c r="F412" s="166"/>
      <c r="G412" s="30"/>
      <c r="H412" s="30"/>
      <c r="I412" s="263"/>
      <c r="J412" s="263"/>
      <c r="K412" s="30"/>
      <c r="L412" s="30"/>
      <c r="M412" s="30"/>
      <c r="N412" s="263"/>
      <c r="O412" s="263"/>
      <c r="Q412" s="263"/>
      <c r="R412" s="31"/>
      <c r="S412" s="263"/>
      <c r="T412" s="1"/>
      <c r="U412" s="1"/>
      <c r="V412" s="3"/>
      <c r="W412" s="31"/>
      <c r="X412" s="31"/>
      <c r="Y412" s="31"/>
      <c r="Z412" s="35"/>
    </row>
    <row r="413" spans="1:26" ht="12.75" customHeight="1">
      <c r="A413" s="45"/>
      <c r="B413" s="1"/>
      <c r="C413" s="1"/>
      <c r="D413" s="1"/>
      <c r="E413" s="1"/>
      <c r="F413" s="166"/>
      <c r="G413" s="30"/>
      <c r="H413" s="30"/>
      <c r="I413" s="263"/>
      <c r="J413" s="263"/>
      <c r="K413" s="30"/>
      <c r="L413" s="30"/>
      <c r="M413" s="30"/>
      <c r="N413" s="263"/>
      <c r="O413" s="263"/>
      <c r="Q413" s="263"/>
      <c r="R413" s="31"/>
      <c r="S413" s="263"/>
      <c r="T413" s="1"/>
      <c r="U413" s="1"/>
      <c r="V413" s="3"/>
      <c r="W413" s="31"/>
      <c r="X413" s="31"/>
      <c r="Y413" s="31"/>
      <c r="Z413" s="35"/>
    </row>
    <row r="414" spans="1:26" ht="12.75" customHeight="1">
      <c r="A414" s="45"/>
      <c r="B414" s="1"/>
      <c r="C414" s="1"/>
      <c r="D414" s="1"/>
      <c r="E414" s="1"/>
      <c r="F414" s="166"/>
      <c r="G414" s="30"/>
      <c r="H414" s="30"/>
      <c r="I414" s="263"/>
      <c r="J414" s="263"/>
      <c r="K414" s="30"/>
      <c r="L414" s="30"/>
      <c r="M414" s="30"/>
      <c r="N414" s="263"/>
      <c r="O414" s="263"/>
      <c r="Q414" s="263"/>
      <c r="R414" s="31"/>
      <c r="S414" s="263"/>
      <c r="T414" s="1"/>
      <c r="U414" s="1"/>
      <c r="V414" s="3"/>
      <c r="W414" s="31"/>
      <c r="X414" s="31"/>
      <c r="Y414" s="31"/>
      <c r="Z414" s="35"/>
    </row>
    <row r="415" spans="1:26" ht="12.75" customHeight="1">
      <c r="A415" s="45"/>
      <c r="B415" s="1"/>
      <c r="C415" s="1"/>
      <c r="D415" s="1"/>
      <c r="E415" s="1"/>
      <c r="F415" s="166"/>
      <c r="G415" s="30"/>
      <c r="H415" s="30"/>
      <c r="I415" s="263"/>
      <c r="J415" s="263"/>
      <c r="K415" s="30"/>
      <c r="L415" s="30"/>
      <c r="M415" s="30"/>
      <c r="N415" s="263"/>
      <c r="O415" s="263"/>
      <c r="Q415" s="263"/>
      <c r="R415" s="31"/>
      <c r="S415" s="263"/>
      <c r="T415" s="1"/>
      <c r="U415" s="1"/>
      <c r="V415" s="3"/>
      <c r="W415" s="31"/>
      <c r="X415" s="31"/>
      <c r="Y415" s="31"/>
      <c r="Z415" s="35"/>
    </row>
    <row r="416" spans="1:26" ht="12.75" customHeight="1">
      <c r="A416" s="45"/>
      <c r="B416" s="1"/>
      <c r="C416" s="1"/>
      <c r="D416" s="1"/>
      <c r="E416" s="1"/>
      <c r="F416" s="166"/>
      <c r="G416" s="30"/>
      <c r="H416" s="30"/>
      <c r="I416" s="263"/>
      <c r="J416" s="263"/>
      <c r="K416" s="30"/>
      <c r="L416" s="30"/>
      <c r="M416" s="30"/>
      <c r="N416" s="263"/>
      <c r="O416" s="263"/>
      <c r="Q416" s="263"/>
      <c r="R416" s="31"/>
      <c r="S416" s="263"/>
      <c r="T416" s="1"/>
      <c r="U416" s="1"/>
      <c r="V416" s="3"/>
      <c r="W416" s="31"/>
      <c r="X416" s="31"/>
      <c r="Y416" s="31"/>
      <c r="Z416" s="35"/>
    </row>
    <row r="417" spans="1:26" ht="12.75" customHeight="1">
      <c r="A417" s="45"/>
      <c r="B417" s="1"/>
      <c r="C417" s="1"/>
      <c r="D417" s="1"/>
      <c r="E417" s="1"/>
      <c r="F417" s="166"/>
      <c r="G417" s="30"/>
      <c r="H417" s="30"/>
      <c r="I417" s="263"/>
      <c r="J417" s="263"/>
      <c r="K417" s="30"/>
      <c r="L417" s="30"/>
      <c r="M417" s="30"/>
      <c r="N417" s="263"/>
      <c r="O417" s="263"/>
      <c r="Q417" s="263"/>
      <c r="R417" s="31"/>
      <c r="S417" s="263"/>
      <c r="T417" s="1"/>
      <c r="U417" s="1"/>
      <c r="V417" s="3"/>
      <c r="W417" s="31"/>
      <c r="X417" s="31"/>
      <c r="Y417" s="31"/>
      <c r="Z417" s="35"/>
    </row>
    <row r="418" spans="1:26" ht="12.75" customHeight="1">
      <c r="A418" s="45"/>
      <c r="B418" s="1"/>
      <c r="C418" s="1"/>
      <c r="D418" s="1"/>
      <c r="E418" s="1"/>
      <c r="F418" s="166"/>
      <c r="G418" s="30"/>
      <c r="H418" s="30"/>
      <c r="I418" s="263"/>
      <c r="J418" s="263"/>
      <c r="K418" s="30"/>
      <c r="L418" s="30"/>
      <c r="M418" s="30"/>
      <c r="N418" s="263"/>
      <c r="O418" s="263"/>
      <c r="Q418" s="263"/>
      <c r="R418" s="31"/>
      <c r="S418" s="263"/>
      <c r="T418" s="1"/>
      <c r="U418" s="1"/>
      <c r="V418" s="3"/>
      <c r="W418" s="31"/>
      <c r="X418" s="31"/>
      <c r="Y418" s="31"/>
      <c r="Z418" s="35"/>
    </row>
    <row r="419" spans="1:26" ht="12.75" customHeight="1">
      <c r="A419" s="45"/>
      <c r="B419" s="1"/>
      <c r="C419" s="1"/>
      <c r="D419" s="1"/>
      <c r="E419" s="1"/>
      <c r="F419" s="166"/>
      <c r="G419" s="30"/>
      <c r="H419" s="30"/>
      <c r="I419" s="263"/>
      <c r="J419" s="263"/>
      <c r="K419" s="30"/>
      <c r="L419" s="30"/>
      <c r="M419" s="30"/>
      <c r="N419" s="263"/>
      <c r="O419" s="263"/>
      <c r="Q419" s="263"/>
      <c r="R419" s="31"/>
      <c r="S419" s="263"/>
      <c r="T419" s="1"/>
      <c r="U419" s="1"/>
      <c r="V419" s="3"/>
      <c r="W419" s="31"/>
      <c r="X419" s="31"/>
      <c r="Y419" s="31"/>
      <c r="Z419" s="35"/>
    </row>
    <row r="420" spans="1:26" ht="12.75" customHeight="1">
      <c r="A420" s="45"/>
      <c r="B420" s="1"/>
      <c r="C420" s="1"/>
      <c r="D420" s="1"/>
      <c r="E420" s="1"/>
      <c r="F420" s="166"/>
      <c r="G420" s="30"/>
      <c r="H420" s="30"/>
      <c r="I420" s="263"/>
      <c r="J420" s="263"/>
      <c r="K420" s="30"/>
      <c r="L420" s="30"/>
      <c r="M420" s="30"/>
      <c r="N420" s="263"/>
      <c r="O420" s="263"/>
      <c r="Q420" s="263"/>
      <c r="R420" s="31"/>
      <c r="S420" s="263"/>
      <c r="T420" s="1"/>
      <c r="U420" s="1"/>
      <c r="V420" s="3"/>
      <c r="W420" s="31"/>
      <c r="X420" s="31"/>
      <c r="Y420" s="31"/>
      <c r="Z420" s="35"/>
    </row>
    <row r="421" spans="1:26" ht="12.75" customHeight="1">
      <c r="A421" s="45"/>
      <c r="B421" s="1"/>
      <c r="C421" s="1"/>
      <c r="D421" s="1"/>
      <c r="E421" s="1"/>
      <c r="F421" s="166"/>
      <c r="G421" s="30"/>
      <c r="H421" s="30"/>
      <c r="I421" s="263"/>
      <c r="J421" s="263"/>
      <c r="K421" s="30"/>
      <c r="L421" s="30"/>
      <c r="M421" s="30"/>
      <c r="N421" s="263"/>
      <c r="O421" s="263"/>
      <c r="Q421" s="263"/>
      <c r="R421" s="31"/>
      <c r="S421" s="263"/>
      <c r="T421" s="1"/>
      <c r="U421" s="1"/>
      <c r="V421" s="3"/>
      <c r="W421" s="31"/>
      <c r="X421" s="31"/>
      <c r="Y421" s="31"/>
      <c r="Z421" s="35"/>
    </row>
    <row r="422" spans="1:26" ht="12.75" customHeight="1">
      <c r="A422" s="45"/>
      <c r="B422" s="1"/>
      <c r="C422" s="1"/>
      <c r="D422" s="1"/>
      <c r="E422" s="1"/>
      <c r="F422" s="166"/>
      <c r="G422" s="30"/>
      <c r="H422" s="30"/>
      <c r="I422" s="263"/>
      <c r="J422" s="263"/>
      <c r="K422" s="30"/>
      <c r="L422" s="30"/>
      <c r="M422" s="30"/>
      <c r="N422" s="263"/>
      <c r="O422" s="263"/>
      <c r="Q422" s="263"/>
      <c r="R422" s="31"/>
      <c r="S422" s="263"/>
      <c r="T422" s="1"/>
      <c r="U422" s="1"/>
      <c r="V422" s="3"/>
      <c r="W422" s="31"/>
      <c r="X422" s="31"/>
      <c r="Y422" s="31"/>
      <c r="Z422" s="35"/>
    </row>
    <row r="423" spans="1:26" ht="12.75" customHeight="1">
      <c r="A423" s="45"/>
      <c r="B423" s="1"/>
      <c r="C423" s="1"/>
      <c r="D423" s="1"/>
      <c r="E423" s="1"/>
      <c r="F423" s="166"/>
      <c r="G423" s="30"/>
      <c r="H423" s="30"/>
      <c r="I423" s="263"/>
      <c r="J423" s="263"/>
      <c r="K423" s="30"/>
      <c r="L423" s="30"/>
      <c r="M423" s="30"/>
      <c r="N423" s="263"/>
      <c r="O423" s="263"/>
      <c r="Q423" s="263"/>
      <c r="R423" s="31"/>
      <c r="S423" s="263"/>
      <c r="T423" s="1"/>
      <c r="U423" s="1"/>
      <c r="V423" s="3"/>
      <c r="W423" s="31"/>
      <c r="X423" s="31"/>
      <c r="Y423" s="31"/>
      <c r="Z423" s="35"/>
    </row>
    <row r="424" spans="1:26" ht="12.75" customHeight="1">
      <c r="A424" s="45"/>
      <c r="B424" s="1"/>
      <c r="C424" s="1"/>
      <c r="D424" s="1"/>
      <c r="E424" s="1"/>
      <c r="F424" s="166"/>
      <c r="G424" s="30"/>
      <c r="H424" s="30"/>
      <c r="I424" s="263"/>
      <c r="J424" s="263"/>
      <c r="K424" s="30"/>
      <c r="L424" s="30"/>
      <c r="M424" s="30"/>
      <c r="N424" s="263"/>
      <c r="O424" s="263"/>
      <c r="Q424" s="263"/>
      <c r="R424" s="31"/>
      <c r="S424" s="263"/>
      <c r="T424" s="1"/>
      <c r="U424" s="1"/>
      <c r="V424" s="3"/>
      <c r="W424" s="31"/>
      <c r="X424" s="31"/>
      <c r="Y424" s="31"/>
      <c r="Z424" s="35"/>
    </row>
    <row r="425" spans="1:26" ht="12.75" customHeight="1">
      <c r="A425" s="45"/>
      <c r="B425" s="1"/>
      <c r="C425" s="1"/>
      <c r="D425" s="1"/>
      <c r="E425" s="1"/>
      <c r="F425" s="166"/>
      <c r="G425" s="30"/>
      <c r="H425" s="30"/>
      <c r="I425" s="263"/>
      <c r="J425" s="263"/>
      <c r="K425" s="30"/>
      <c r="L425" s="30"/>
      <c r="M425" s="30"/>
      <c r="N425" s="263"/>
      <c r="O425" s="263"/>
      <c r="Q425" s="263"/>
      <c r="R425" s="31"/>
      <c r="S425" s="263"/>
      <c r="T425" s="1"/>
      <c r="U425" s="1"/>
      <c r="V425" s="3"/>
      <c r="W425" s="31"/>
      <c r="X425" s="31"/>
      <c r="Y425" s="31"/>
      <c r="Z425" s="35"/>
    </row>
    <row r="426" spans="1:26" ht="12.75" customHeight="1">
      <c r="A426" s="45"/>
      <c r="B426" s="1"/>
      <c r="C426" s="1"/>
      <c r="D426" s="1"/>
      <c r="E426" s="1"/>
      <c r="F426" s="166"/>
      <c r="G426" s="30"/>
      <c r="H426" s="30"/>
      <c r="I426" s="263"/>
      <c r="J426" s="263"/>
      <c r="K426" s="30"/>
      <c r="L426" s="30"/>
      <c r="M426" s="30"/>
      <c r="N426" s="263"/>
      <c r="O426" s="263"/>
      <c r="Q426" s="263"/>
      <c r="R426" s="31"/>
      <c r="S426" s="263"/>
      <c r="T426" s="1"/>
      <c r="U426" s="1"/>
      <c r="V426" s="3"/>
      <c r="W426" s="31"/>
      <c r="X426" s="31"/>
      <c r="Y426" s="31"/>
      <c r="Z426" s="35"/>
    </row>
    <row r="427" spans="1:26" ht="12.75" customHeight="1">
      <c r="A427" s="45"/>
      <c r="B427" s="1"/>
      <c r="C427" s="1"/>
      <c r="D427" s="1"/>
      <c r="E427" s="1"/>
      <c r="F427" s="166"/>
      <c r="G427" s="30"/>
      <c r="H427" s="30"/>
      <c r="I427" s="263"/>
      <c r="J427" s="263"/>
      <c r="K427" s="30"/>
      <c r="L427" s="30"/>
      <c r="M427" s="30"/>
      <c r="N427" s="263"/>
      <c r="O427" s="263"/>
      <c r="Q427" s="263"/>
      <c r="R427" s="31"/>
      <c r="S427" s="263"/>
      <c r="T427" s="1"/>
      <c r="U427" s="1"/>
      <c r="V427" s="3"/>
      <c r="W427" s="31"/>
      <c r="X427" s="31"/>
      <c r="Y427" s="31"/>
      <c r="Z427" s="35"/>
    </row>
    <row r="428" spans="1:26" ht="12.75" customHeight="1">
      <c r="A428" s="45"/>
      <c r="B428" s="1"/>
      <c r="C428" s="1"/>
      <c r="D428" s="1"/>
      <c r="E428" s="1"/>
      <c r="F428" s="166"/>
      <c r="G428" s="30"/>
      <c r="H428" s="30"/>
      <c r="I428" s="263"/>
      <c r="J428" s="263"/>
      <c r="K428" s="30"/>
      <c r="L428" s="30"/>
      <c r="M428" s="30"/>
      <c r="N428" s="263"/>
      <c r="O428" s="263"/>
      <c r="Q428" s="263"/>
      <c r="R428" s="31"/>
      <c r="S428" s="263"/>
      <c r="T428" s="1"/>
      <c r="U428" s="1"/>
      <c r="V428" s="3"/>
      <c r="W428" s="31"/>
      <c r="X428" s="31"/>
      <c r="Y428" s="31"/>
      <c r="Z428" s="35"/>
    </row>
    <row r="429" spans="1:26" ht="12.75" customHeight="1">
      <c r="A429" s="45"/>
      <c r="B429" s="1"/>
      <c r="C429" s="1"/>
      <c r="D429" s="1"/>
      <c r="E429" s="1"/>
      <c r="F429" s="166"/>
      <c r="G429" s="30"/>
      <c r="H429" s="30"/>
      <c r="I429" s="263"/>
      <c r="J429" s="263"/>
      <c r="K429" s="30"/>
      <c r="L429" s="30"/>
      <c r="M429" s="30"/>
      <c r="N429" s="263"/>
      <c r="O429" s="263"/>
      <c r="Q429" s="263"/>
      <c r="R429" s="31"/>
      <c r="S429" s="263"/>
      <c r="T429" s="1"/>
      <c r="U429" s="1"/>
      <c r="V429" s="3"/>
      <c r="W429" s="31"/>
      <c r="X429" s="31"/>
      <c r="Y429" s="31"/>
      <c r="Z429" s="35"/>
    </row>
    <row r="430" spans="1:26" ht="12.75" customHeight="1">
      <c r="A430" s="45"/>
      <c r="B430" s="1"/>
      <c r="C430" s="1"/>
      <c r="D430" s="1"/>
      <c r="E430" s="1"/>
      <c r="F430" s="166"/>
      <c r="G430" s="30"/>
      <c r="H430" s="30"/>
      <c r="I430" s="263"/>
      <c r="J430" s="263"/>
      <c r="K430" s="30"/>
      <c r="L430" s="30"/>
      <c r="M430" s="30"/>
      <c r="N430" s="263"/>
      <c r="O430" s="263"/>
      <c r="Q430" s="263"/>
      <c r="R430" s="31"/>
      <c r="S430" s="263"/>
      <c r="T430" s="1"/>
      <c r="U430" s="1"/>
      <c r="V430" s="3"/>
      <c r="W430" s="31"/>
      <c r="X430" s="31"/>
      <c r="Y430" s="31"/>
      <c r="Z430" s="35"/>
    </row>
    <row r="431" spans="1:26" ht="12.75" customHeight="1">
      <c r="A431" s="45"/>
      <c r="B431" s="1"/>
      <c r="C431" s="1"/>
      <c r="D431" s="1"/>
      <c r="E431" s="1"/>
      <c r="F431" s="166"/>
      <c r="G431" s="30"/>
      <c r="H431" s="30"/>
      <c r="I431" s="263"/>
      <c r="J431" s="263"/>
      <c r="K431" s="30"/>
      <c r="L431" s="30"/>
      <c r="M431" s="30"/>
      <c r="N431" s="263"/>
      <c r="O431" s="263"/>
      <c r="Q431" s="263"/>
      <c r="R431" s="31"/>
      <c r="S431" s="263"/>
      <c r="T431" s="1"/>
      <c r="U431" s="1"/>
      <c r="V431" s="3"/>
      <c r="W431" s="31"/>
      <c r="X431" s="31"/>
      <c r="Y431" s="31"/>
      <c r="Z431" s="35"/>
    </row>
    <row r="432" spans="1:26" ht="12.75" customHeight="1">
      <c r="A432" s="45"/>
      <c r="B432" s="1"/>
      <c r="C432" s="1"/>
      <c r="D432" s="1"/>
      <c r="E432" s="1"/>
      <c r="F432" s="166"/>
      <c r="G432" s="30"/>
      <c r="H432" s="30"/>
      <c r="I432" s="263"/>
      <c r="J432" s="263"/>
      <c r="K432" s="30"/>
      <c r="L432" s="30"/>
      <c r="M432" s="30"/>
      <c r="N432" s="263"/>
      <c r="O432" s="263"/>
      <c r="Q432" s="263"/>
      <c r="R432" s="31"/>
      <c r="S432" s="263"/>
      <c r="T432" s="1"/>
      <c r="U432" s="1"/>
      <c r="V432" s="3"/>
      <c r="W432" s="31"/>
      <c r="X432" s="31"/>
      <c r="Y432" s="31"/>
      <c r="Z432" s="35"/>
    </row>
    <row r="433" spans="1:26" ht="12.75" customHeight="1">
      <c r="A433" s="45"/>
      <c r="B433" s="1"/>
      <c r="C433" s="1"/>
      <c r="D433" s="1"/>
      <c r="E433" s="1"/>
      <c r="F433" s="166"/>
      <c r="G433" s="30"/>
      <c r="H433" s="30"/>
      <c r="I433" s="263"/>
      <c r="J433" s="263"/>
      <c r="K433" s="30"/>
      <c r="L433" s="30"/>
      <c r="M433" s="30"/>
      <c r="N433" s="263"/>
      <c r="O433" s="263"/>
      <c r="Q433" s="263"/>
      <c r="R433" s="31"/>
      <c r="S433" s="263"/>
      <c r="T433" s="1"/>
      <c r="U433" s="1"/>
      <c r="V433" s="3"/>
      <c r="W433" s="31"/>
      <c r="X433" s="31"/>
      <c r="Y433" s="31"/>
      <c r="Z433" s="35"/>
    </row>
    <row r="434" spans="1:26" ht="12.75" customHeight="1">
      <c r="A434" s="45"/>
      <c r="B434" s="1"/>
      <c r="C434" s="1"/>
      <c r="D434" s="1"/>
      <c r="E434" s="1"/>
      <c r="F434" s="166"/>
      <c r="G434" s="30"/>
      <c r="H434" s="30"/>
      <c r="I434" s="263"/>
      <c r="J434" s="263"/>
      <c r="K434" s="30"/>
      <c r="L434" s="30"/>
      <c r="M434" s="30"/>
      <c r="N434" s="263"/>
      <c r="O434" s="263"/>
      <c r="Q434" s="263"/>
      <c r="R434" s="31"/>
      <c r="S434" s="263"/>
      <c r="T434" s="1"/>
      <c r="U434" s="1"/>
      <c r="V434" s="3"/>
      <c r="W434" s="31"/>
      <c r="X434" s="31"/>
      <c r="Y434" s="31"/>
      <c r="Z434" s="35"/>
    </row>
    <row r="435" spans="1:26" ht="12.75" customHeight="1">
      <c r="A435" s="45"/>
      <c r="B435" s="1"/>
      <c r="C435" s="1"/>
      <c r="D435" s="1"/>
      <c r="E435" s="1"/>
      <c r="F435" s="166"/>
      <c r="G435" s="30"/>
      <c r="H435" s="30"/>
      <c r="I435" s="263"/>
      <c r="J435" s="263"/>
      <c r="K435" s="30"/>
      <c r="L435" s="30"/>
      <c r="M435" s="30"/>
      <c r="N435" s="263"/>
      <c r="O435" s="263"/>
      <c r="Q435" s="263"/>
      <c r="R435" s="31"/>
      <c r="S435" s="263"/>
      <c r="T435" s="1"/>
      <c r="U435" s="1"/>
      <c r="V435" s="3"/>
      <c r="W435" s="31"/>
      <c r="X435" s="31"/>
      <c r="Y435" s="31"/>
      <c r="Z435" s="35"/>
    </row>
    <row r="436" spans="1:26" ht="12.75" customHeight="1">
      <c r="A436" s="45"/>
      <c r="B436" s="1"/>
      <c r="C436" s="1"/>
      <c r="D436" s="1"/>
      <c r="E436" s="1"/>
      <c r="F436" s="166"/>
      <c r="G436" s="30"/>
      <c r="H436" s="30"/>
      <c r="I436" s="263"/>
      <c r="J436" s="263"/>
      <c r="K436" s="30"/>
      <c r="L436" s="30"/>
      <c r="M436" s="30"/>
      <c r="N436" s="263"/>
      <c r="O436" s="263"/>
      <c r="Q436" s="263"/>
      <c r="R436" s="31"/>
      <c r="S436" s="263"/>
      <c r="T436" s="1"/>
      <c r="U436" s="1"/>
      <c r="V436" s="3"/>
      <c r="W436" s="31"/>
      <c r="X436" s="31"/>
      <c r="Y436" s="31"/>
      <c r="Z436" s="35"/>
    </row>
    <row r="437" spans="1:26" ht="12.75" customHeight="1">
      <c r="A437" s="45"/>
      <c r="B437" s="1"/>
      <c r="C437" s="1"/>
      <c r="D437" s="1"/>
      <c r="E437" s="1"/>
      <c r="F437" s="166"/>
      <c r="G437" s="30"/>
      <c r="H437" s="30"/>
      <c r="I437" s="263"/>
      <c r="J437" s="263"/>
      <c r="K437" s="30"/>
      <c r="L437" s="30"/>
      <c r="M437" s="30"/>
      <c r="N437" s="263"/>
      <c r="O437" s="263"/>
      <c r="Q437" s="263"/>
      <c r="R437" s="31"/>
      <c r="S437" s="263"/>
      <c r="T437" s="1"/>
      <c r="U437" s="1"/>
      <c r="V437" s="3"/>
      <c r="W437" s="31"/>
      <c r="X437" s="31"/>
      <c r="Y437" s="31"/>
      <c r="Z437" s="35"/>
    </row>
    <row r="438" spans="1:26" ht="12.75" customHeight="1">
      <c r="A438" s="45"/>
      <c r="B438" s="1"/>
      <c r="C438" s="1"/>
      <c r="D438" s="1"/>
      <c r="E438" s="1"/>
      <c r="F438" s="166"/>
      <c r="G438" s="30"/>
      <c r="H438" s="30"/>
      <c r="I438" s="263"/>
      <c r="J438" s="263"/>
      <c r="K438" s="30"/>
      <c r="L438" s="30"/>
      <c r="M438" s="30"/>
      <c r="N438" s="263"/>
      <c r="O438" s="263"/>
      <c r="Q438" s="263"/>
      <c r="R438" s="31"/>
      <c r="S438" s="263"/>
      <c r="T438" s="1"/>
      <c r="U438" s="1"/>
      <c r="V438" s="3"/>
      <c r="W438" s="31"/>
      <c r="X438" s="31"/>
      <c r="Y438" s="31"/>
      <c r="Z438" s="35"/>
    </row>
    <row r="439" spans="1:26" ht="12.75" customHeight="1">
      <c r="A439" s="45"/>
      <c r="B439" s="1"/>
      <c r="C439" s="1"/>
      <c r="D439" s="1"/>
      <c r="E439" s="1"/>
      <c r="F439" s="166"/>
      <c r="G439" s="30"/>
      <c r="H439" s="30"/>
      <c r="I439" s="263"/>
      <c r="J439" s="263"/>
      <c r="K439" s="30"/>
      <c r="L439" s="30"/>
      <c r="M439" s="30"/>
      <c r="N439" s="263"/>
      <c r="O439" s="263"/>
      <c r="Q439" s="263"/>
      <c r="R439" s="31"/>
      <c r="S439" s="263"/>
      <c r="T439" s="1"/>
      <c r="U439" s="1"/>
      <c r="V439" s="3"/>
      <c r="W439" s="31"/>
      <c r="X439" s="31"/>
      <c r="Y439" s="31"/>
      <c r="Z439" s="35"/>
    </row>
    <row r="440" spans="1:26" ht="12.75" customHeight="1">
      <c r="A440" s="45"/>
      <c r="B440" s="1"/>
      <c r="C440" s="1"/>
      <c r="D440" s="1"/>
      <c r="E440" s="1"/>
      <c r="F440" s="166"/>
      <c r="G440" s="30"/>
      <c r="H440" s="30"/>
      <c r="I440" s="263"/>
      <c r="J440" s="263"/>
      <c r="K440" s="30"/>
      <c r="L440" s="30"/>
      <c r="M440" s="30"/>
      <c r="N440" s="263"/>
      <c r="O440" s="263"/>
      <c r="Q440" s="263"/>
      <c r="R440" s="31"/>
      <c r="S440" s="263"/>
      <c r="T440" s="1"/>
      <c r="U440" s="1"/>
      <c r="V440" s="3"/>
      <c r="W440" s="31"/>
      <c r="X440" s="31"/>
      <c r="Y440" s="31"/>
      <c r="Z440" s="35"/>
    </row>
    <row r="441" spans="1:26" ht="12.75" customHeight="1">
      <c r="A441" s="45"/>
      <c r="B441" s="1"/>
      <c r="C441" s="1"/>
      <c r="D441" s="1"/>
      <c r="E441" s="1"/>
      <c r="F441" s="166"/>
      <c r="G441" s="30"/>
      <c r="H441" s="30"/>
      <c r="I441" s="263"/>
      <c r="J441" s="263"/>
      <c r="K441" s="30"/>
      <c r="L441" s="30"/>
      <c r="M441" s="30"/>
      <c r="N441" s="263"/>
      <c r="O441" s="263"/>
      <c r="Q441" s="263"/>
      <c r="R441" s="31"/>
      <c r="S441" s="263"/>
      <c r="T441" s="1"/>
      <c r="U441" s="1"/>
      <c r="V441" s="3"/>
      <c r="W441" s="31"/>
      <c r="X441" s="31"/>
      <c r="Y441" s="31"/>
      <c r="Z441" s="35"/>
    </row>
    <row r="442" spans="1:26" ht="12.75" customHeight="1">
      <c r="A442" s="45"/>
      <c r="B442" s="1"/>
      <c r="C442" s="1"/>
      <c r="D442" s="1"/>
      <c r="E442" s="1"/>
      <c r="F442" s="166"/>
      <c r="G442" s="30"/>
      <c r="H442" s="30"/>
      <c r="I442" s="263"/>
      <c r="J442" s="263"/>
      <c r="K442" s="30"/>
      <c r="L442" s="30"/>
      <c r="M442" s="30"/>
      <c r="N442" s="263"/>
      <c r="O442" s="263"/>
      <c r="Q442" s="263"/>
      <c r="R442" s="31"/>
      <c r="S442" s="263"/>
      <c r="T442" s="1"/>
      <c r="U442" s="1"/>
      <c r="V442" s="3"/>
      <c r="W442" s="31"/>
      <c r="X442" s="31"/>
      <c r="Y442" s="31"/>
      <c r="Z442" s="35"/>
    </row>
    <row r="443" spans="1:26" ht="12.75" customHeight="1">
      <c r="A443" s="45"/>
      <c r="B443" s="1"/>
      <c r="C443" s="1"/>
      <c r="D443" s="1"/>
      <c r="E443" s="1"/>
      <c r="F443" s="166"/>
      <c r="G443" s="30"/>
      <c r="H443" s="30"/>
      <c r="I443" s="263"/>
      <c r="J443" s="263"/>
      <c r="K443" s="30"/>
      <c r="L443" s="30"/>
      <c r="M443" s="30"/>
      <c r="N443" s="263"/>
      <c r="O443" s="263"/>
      <c r="Q443" s="263"/>
      <c r="R443" s="31"/>
      <c r="S443" s="263"/>
      <c r="T443" s="1"/>
      <c r="U443" s="1"/>
      <c r="V443" s="3"/>
      <c r="W443" s="31"/>
      <c r="X443" s="31"/>
      <c r="Y443" s="31"/>
      <c r="Z443" s="35"/>
    </row>
    <row r="444" spans="1:26" ht="12.75" customHeight="1">
      <c r="A444" s="45"/>
      <c r="B444" s="1"/>
      <c r="C444" s="1"/>
      <c r="D444" s="1"/>
      <c r="E444" s="1"/>
      <c r="F444" s="166"/>
      <c r="G444" s="30"/>
      <c r="H444" s="30"/>
      <c r="I444" s="263"/>
      <c r="J444" s="263"/>
      <c r="K444" s="30"/>
      <c r="L444" s="30"/>
      <c r="M444" s="30"/>
      <c r="N444" s="263"/>
      <c r="O444" s="263"/>
      <c r="Q444" s="263"/>
      <c r="R444" s="31"/>
      <c r="S444" s="263"/>
      <c r="T444" s="1"/>
      <c r="U444" s="1"/>
      <c r="V444" s="3"/>
      <c r="W444" s="31"/>
      <c r="X444" s="31"/>
      <c r="Y444" s="31"/>
      <c r="Z444" s="35"/>
    </row>
    <row r="445" spans="1:26" ht="12.75" customHeight="1">
      <c r="A445" s="45"/>
      <c r="B445" s="1"/>
      <c r="C445" s="1"/>
      <c r="D445" s="1"/>
      <c r="E445" s="1"/>
      <c r="F445" s="166"/>
      <c r="G445" s="30"/>
      <c r="H445" s="30"/>
      <c r="I445" s="263"/>
      <c r="J445" s="263"/>
      <c r="K445" s="30"/>
      <c r="L445" s="30"/>
      <c r="M445" s="30"/>
      <c r="N445" s="263"/>
      <c r="O445" s="263"/>
      <c r="Q445" s="263"/>
      <c r="R445" s="31"/>
      <c r="S445" s="263"/>
      <c r="T445" s="1"/>
      <c r="U445" s="1"/>
      <c r="V445" s="3"/>
      <c r="W445" s="31"/>
      <c r="X445" s="31"/>
      <c r="Y445" s="31"/>
      <c r="Z445" s="35"/>
    </row>
    <row r="446" spans="1:26" ht="12.75" customHeight="1">
      <c r="A446" s="45"/>
      <c r="B446" s="1"/>
      <c r="C446" s="1"/>
      <c r="D446" s="1"/>
      <c r="E446" s="1"/>
      <c r="F446" s="166"/>
      <c r="G446" s="30"/>
      <c r="H446" s="30"/>
      <c r="I446" s="263"/>
      <c r="J446" s="263"/>
      <c r="K446" s="30"/>
      <c r="L446" s="30"/>
      <c r="M446" s="30"/>
      <c r="N446" s="263"/>
      <c r="O446" s="263"/>
      <c r="Q446" s="263"/>
      <c r="R446" s="31"/>
      <c r="S446" s="263"/>
      <c r="T446" s="1"/>
      <c r="U446" s="1"/>
      <c r="V446" s="3"/>
      <c r="W446" s="31"/>
      <c r="X446" s="31"/>
      <c r="Y446" s="31"/>
      <c r="Z446" s="35"/>
    </row>
    <row r="447" spans="1:26" ht="12.75" customHeight="1">
      <c r="A447" s="45"/>
      <c r="B447" s="1"/>
      <c r="C447" s="1"/>
      <c r="D447" s="1"/>
      <c r="E447" s="1"/>
      <c r="F447" s="166"/>
      <c r="G447" s="30"/>
      <c r="H447" s="30"/>
      <c r="I447" s="263"/>
      <c r="J447" s="263"/>
      <c r="K447" s="30"/>
      <c r="L447" s="30"/>
      <c r="M447" s="30"/>
      <c r="N447" s="263"/>
      <c r="O447" s="263"/>
      <c r="Q447" s="263"/>
      <c r="R447" s="31"/>
      <c r="S447" s="263"/>
      <c r="T447" s="1"/>
      <c r="U447" s="1"/>
      <c r="V447" s="3"/>
      <c r="W447" s="31"/>
      <c r="X447" s="31"/>
      <c r="Y447" s="31"/>
      <c r="Z447" s="35"/>
    </row>
    <row r="448" spans="1:26" ht="12.75" customHeight="1">
      <c r="A448" s="45"/>
      <c r="B448" s="1"/>
      <c r="C448" s="1"/>
      <c r="D448" s="1"/>
      <c r="E448" s="1"/>
      <c r="F448" s="166"/>
      <c r="G448" s="30"/>
      <c r="H448" s="30"/>
      <c r="I448" s="263"/>
      <c r="J448" s="263"/>
      <c r="K448" s="30"/>
      <c r="L448" s="30"/>
      <c r="M448" s="30"/>
      <c r="N448" s="263"/>
      <c r="O448" s="263"/>
      <c r="Q448" s="263"/>
      <c r="R448" s="31"/>
      <c r="S448" s="263"/>
      <c r="T448" s="1"/>
      <c r="U448" s="1"/>
      <c r="V448" s="3"/>
      <c r="W448" s="31"/>
      <c r="X448" s="31"/>
      <c r="Y448" s="31"/>
      <c r="Z448" s="35"/>
    </row>
    <row r="449" spans="1:26" ht="12.75" customHeight="1">
      <c r="A449" s="45"/>
      <c r="B449" s="1"/>
      <c r="C449" s="1"/>
      <c r="D449" s="1"/>
      <c r="E449" s="1"/>
      <c r="F449" s="166"/>
      <c r="G449" s="30"/>
      <c r="H449" s="30"/>
      <c r="I449" s="263"/>
      <c r="J449" s="263"/>
      <c r="K449" s="30"/>
      <c r="L449" s="30"/>
      <c r="M449" s="30"/>
      <c r="N449" s="263"/>
      <c r="O449" s="263"/>
      <c r="Q449" s="263"/>
      <c r="R449" s="31"/>
      <c r="S449" s="263"/>
      <c r="T449" s="1"/>
      <c r="U449" s="1"/>
      <c r="V449" s="3"/>
      <c r="W449" s="31"/>
      <c r="X449" s="31"/>
      <c r="Y449" s="31"/>
      <c r="Z449" s="35"/>
    </row>
    <row r="450" spans="1:26" ht="12.75" customHeight="1">
      <c r="A450" s="45"/>
      <c r="B450" s="1"/>
      <c r="C450" s="1"/>
      <c r="D450" s="1"/>
      <c r="E450" s="1"/>
      <c r="F450" s="166"/>
      <c r="G450" s="30"/>
      <c r="H450" s="30"/>
      <c r="I450" s="263"/>
      <c r="J450" s="263"/>
      <c r="K450" s="30"/>
      <c r="L450" s="30"/>
      <c r="M450" s="30"/>
      <c r="N450" s="263"/>
      <c r="O450" s="263"/>
      <c r="Q450" s="263"/>
      <c r="R450" s="31"/>
      <c r="S450" s="263"/>
      <c r="T450" s="1"/>
      <c r="U450" s="1"/>
      <c r="V450" s="3"/>
      <c r="W450" s="31"/>
      <c r="X450" s="31"/>
      <c r="Y450" s="31"/>
      <c r="Z450" s="35"/>
    </row>
    <row r="451" spans="1:26" ht="12.75" customHeight="1">
      <c r="A451" s="45"/>
      <c r="B451" s="1"/>
      <c r="C451" s="1"/>
      <c r="D451" s="1"/>
      <c r="E451" s="1"/>
      <c r="F451" s="166"/>
      <c r="G451" s="30"/>
      <c r="H451" s="30"/>
      <c r="I451" s="263"/>
      <c r="J451" s="263"/>
      <c r="K451" s="30"/>
      <c r="L451" s="30"/>
      <c r="M451" s="30"/>
      <c r="N451" s="263"/>
      <c r="O451" s="263"/>
      <c r="Q451" s="263"/>
      <c r="R451" s="31"/>
      <c r="S451" s="263"/>
      <c r="T451" s="1"/>
      <c r="U451" s="1"/>
      <c r="V451" s="3"/>
      <c r="W451" s="31"/>
      <c r="X451" s="31"/>
      <c r="Y451" s="31"/>
      <c r="Z451" s="35"/>
    </row>
    <row r="452" spans="1:26" ht="12.75" customHeight="1">
      <c r="A452" s="45"/>
      <c r="B452" s="1"/>
      <c r="C452" s="1"/>
      <c r="D452" s="1"/>
      <c r="E452" s="1"/>
      <c r="F452" s="166"/>
      <c r="G452" s="30"/>
      <c r="H452" s="30"/>
      <c r="I452" s="263"/>
      <c r="J452" s="263"/>
      <c r="K452" s="30"/>
      <c r="L452" s="30"/>
      <c r="M452" s="30"/>
      <c r="N452" s="263"/>
      <c r="O452" s="263"/>
      <c r="Q452" s="263"/>
      <c r="R452" s="31"/>
      <c r="S452" s="263"/>
      <c r="T452" s="1"/>
      <c r="U452" s="1"/>
      <c r="V452" s="3"/>
      <c r="W452" s="31"/>
      <c r="X452" s="31"/>
      <c r="Y452" s="31"/>
      <c r="Z452" s="35"/>
    </row>
    <row r="453" spans="1:26" ht="12.75" customHeight="1">
      <c r="A453" s="45"/>
      <c r="B453" s="1"/>
      <c r="C453" s="1"/>
      <c r="D453" s="1"/>
      <c r="E453" s="1"/>
      <c r="F453" s="166"/>
      <c r="G453" s="30"/>
      <c r="H453" s="30"/>
      <c r="I453" s="263"/>
      <c r="J453" s="263"/>
      <c r="K453" s="30"/>
      <c r="L453" s="30"/>
      <c r="M453" s="30"/>
      <c r="N453" s="263"/>
      <c r="O453" s="263"/>
      <c r="Q453" s="263"/>
      <c r="R453" s="31"/>
      <c r="S453" s="263"/>
      <c r="T453" s="1"/>
      <c r="U453" s="1"/>
      <c r="V453" s="3"/>
      <c r="W453" s="31"/>
      <c r="X453" s="31"/>
      <c r="Y453" s="31"/>
      <c r="Z453" s="35"/>
    </row>
    <row r="454" spans="1:26" ht="12.75" customHeight="1">
      <c r="A454" s="45"/>
      <c r="B454" s="1"/>
      <c r="C454" s="1"/>
      <c r="D454" s="1"/>
      <c r="E454" s="1"/>
      <c r="F454" s="166"/>
      <c r="G454" s="30"/>
      <c r="H454" s="30"/>
      <c r="I454" s="263"/>
      <c r="J454" s="263"/>
      <c r="K454" s="30"/>
      <c r="L454" s="30"/>
      <c r="M454" s="30"/>
      <c r="N454" s="263"/>
      <c r="O454" s="263"/>
      <c r="Q454" s="263"/>
      <c r="R454" s="31"/>
      <c r="S454" s="263"/>
      <c r="T454" s="1"/>
      <c r="U454" s="1"/>
      <c r="V454" s="3"/>
      <c r="W454" s="31"/>
      <c r="X454" s="31"/>
      <c r="Y454" s="31"/>
      <c r="Z454" s="35"/>
    </row>
    <row r="455" spans="1:26" ht="12.75" customHeight="1">
      <c r="A455" s="45"/>
      <c r="B455" s="1"/>
      <c r="C455" s="1"/>
      <c r="D455" s="1"/>
      <c r="E455" s="1"/>
      <c r="F455" s="166"/>
      <c r="G455" s="30"/>
      <c r="H455" s="30"/>
      <c r="I455" s="263"/>
      <c r="J455" s="263"/>
      <c r="K455" s="30"/>
      <c r="L455" s="30"/>
      <c r="M455" s="30"/>
      <c r="N455" s="263"/>
      <c r="O455" s="263"/>
      <c r="Q455" s="263"/>
      <c r="R455" s="31"/>
      <c r="S455" s="263"/>
      <c r="T455" s="1"/>
      <c r="U455" s="1"/>
      <c r="V455" s="3"/>
      <c r="W455" s="31"/>
      <c r="X455" s="31"/>
      <c r="Y455" s="31"/>
      <c r="Z455" s="35"/>
    </row>
    <row r="456" spans="1:26" ht="12.75" customHeight="1">
      <c r="A456" s="45"/>
      <c r="B456" s="1"/>
      <c r="C456" s="1"/>
      <c r="D456" s="1"/>
      <c r="E456" s="1"/>
      <c r="F456" s="166"/>
      <c r="G456" s="30"/>
      <c r="H456" s="30"/>
      <c r="I456" s="263"/>
      <c r="J456" s="263"/>
      <c r="K456" s="30"/>
      <c r="L456" s="30"/>
      <c r="M456" s="30"/>
      <c r="N456" s="263"/>
      <c r="O456" s="263"/>
      <c r="Q456" s="263"/>
      <c r="R456" s="31"/>
      <c r="S456" s="263"/>
      <c r="T456" s="1"/>
      <c r="U456" s="1"/>
      <c r="V456" s="3"/>
      <c r="W456" s="31"/>
      <c r="X456" s="31"/>
      <c r="Y456" s="31"/>
      <c r="Z456" s="35"/>
    </row>
    <row r="457" spans="1:26" ht="12.75" customHeight="1">
      <c r="A457" s="45"/>
      <c r="B457" s="1"/>
      <c r="C457" s="1"/>
      <c r="D457" s="1"/>
      <c r="E457" s="1"/>
      <c r="F457" s="166"/>
      <c r="G457" s="30"/>
      <c r="H457" s="30"/>
      <c r="I457" s="263"/>
      <c r="J457" s="263"/>
      <c r="K457" s="30"/>
      <c r="L457" s="30"/>
      <c r="M457" s="30"/>
      <c r="N457" s="263"/>
      <c r="O457" s="263"/>
      <c r="Q457" s="263"/>
      <c r="R457" s="31"/>
      <c r="S457" s="263"/>
      <c r="T457" s="1"/>
      <c r="U457" s="1"/>
      <c r="V457" s="3"/>
      <c r="W457" s="31"/>
      <c r="X457" s="31"/>
      <c r="Y457" s="31"/>
      <c r="Z457" s="35"/>
    </row>
    <row r="458" spans="1:26" ht="12.75" customHeight="1">
      <c r="A458" s="45"/>
      <c r="B458" s="1"/>
      <c r="C458" s="1"/>
      <c r="D458" s="1"/>
      <c r="E458" s="1"/>
      <c r="F458" s="166"/>
      <c r="G458" s="30"/>
      <c r="H458" s="30"/>
      <c r="I458" s="263"/>
      <c r="J458" s="263"/>
      <c r="K458" s="30"/>
      <c r="L458" s="30"/>
      <c r="M458" s="30"/>
      <c r="N458" s="263"/>
      <c r="O458" s="263"/>
      <c r="Q458" s="263"/>
      <c r="R458" s="31"/>
      <c r="S458" s="263"/>
      <c r="T458" s="1"/>
      <c r="U458" s="1"/>
      <c r="V458" s="3"/>
      <c r="W458" s="31"/>
      <c r="X458" s="31"/>
      <c r="Y458" s="31"/>
      <c r="Z458" s="35"/>
    </row>
    <row r="459" spans="1:26" ht="12.75" customHeight="1">
      <c r="A459" s="45"/>
      <c r="B459" s="1"/>
      <c r="C459" s="1"/>
      <c r="D459" s="1"/>
      <c r="E459" s="1"/>
      <c r="F459" s="166"/>
      <c r="G459" s="30"/>
      <c r="H459" s="30"/>
      <c r="I459" s="263"/>
      <c r="J459" s="263"/>
      <c r="K459" s="30"/>
      <c r="L459" s="30"/>
      <c r="M459" s="30"/>
      <c r="N459" s="263"/>
      <c r="O459" s="263"/>
      <c r="Q459" s="263"/>
      <c r="R459" s="31"/>
      <c r="S459" s="263"/>
      <c r="T459" s="1"/>
      <c r="U459" s="1"/>
      <c r="V459" s="3"/>
      <c r="W459" s="31"/>
      <c r="X459" s="31"/>
      <c r="Y459" s="31"/>
      <c r="Z459" s="35"/>
    </row>
    <row r="460" spans="1:26" ht="12.75" customHeight="1">
      <c r="A460" s="45"/>
      <c r="B460" s="1"/>
      <c r="C460" s="1"/>
      <c r="D460" s="1"/>
      <c r="E460" s="1"/>
      <c r="F460" s="166"/>
      <c r="G460" s="30"/>
      <c r="H460" s="30"/>
      <c r="I460" s="263"/>
      <c r="J460" s="263"/>
      <c r="K460" s="30"/>
      <c r="L460" s="30"/>
      <c r="M460" s="30"/>
      <c r="N460" s="263"/>
      <c r="O460" s="263"/>
      <c r="Q460" s="263"/>
      <c r="R460" s="31"/>
      <c r="S460" s="263"/>
      <c r="T460" s="1"/>
      <c r="U460" s="1"/>
      <c r="V460" s="3"/>
      <c r="W460" s="31"/>
      <c r="X460" s="31"/>
      <c r="Y460" s="31"/>
      <c r="Z460" s="35"/>
    </row>
    <row r="461" spans="1:26" ht="12.75" customHeight="1">
      <c r="A461" s="45"/>
      <c r="B461" s="1"/>
      <c r="C461" s="1"/>
      <c r="D461" s="1"/>
      <c r="E461" s="1"/>
      <c r="F461" s="166"/>
      <c r="G461" s="30"/>
      <c r="H461" s="30"/>
      <c r="I461" s="263"/>
      <c r="J461" s="263"/>
      <c r="K461" s="30"/>
      <c r="L461" s="30"/>
      <c r="M461" s="30"/>
      <c r="N461" s="263"/>
      <c r="O461" s="263"/>
      <c r="Q461" s="263"/>
      <c r="R461" s="31"/>
      <c r="S461" s="263"/>
      <c r="T461" s="1"/>
      <c r="U461" s="1"/>
      <c r="V461" s="3"/>
      <c r="W461" s="31"/>
      <c r="X461" s="31"/>
      <c r="Y461" s="31"/>
      <c r="Z461" s="35"/>
    </row>
    <row r="462" spans="1:26" ht="12.75" customHeight="1">
      <c r="A462" s="45"/>
      <c r="B462" s="1"/>
      <c r="C462" s="1"/>
      <c r="D462" s="1"/>
      <c r="E462" s="1"/>
      <c r="F462" s="166"/>
      <c r="G462" s="30"/>
      <c r="H462" s="30"/>
      <c r="I462" s="263"/>
      <c r="J462" s="263"/>
      <c r="K462" s="30"/>
      <c r="L462" s="30"/>
      <c r="M462" s="30"/>
      <c r="N462" s="263"/>
      <c r="O462" s="263"/>
      <c r="Q462" s="263"/>
      <c r="R462" s="31"/>
      <c r="S462" s="263"/>
      <c r="T462" s="1"/>
      <c r="U462" s="1"/>
      <c r="V462" s="3"/>
      <c r="W462" s="31"/>
      <c r="X462" s="31"/>
      <c r="Y462" s="31"/>
      <c r="Z462" s="35"/>
    </row>
    <row r="463" spans="1:26" ht="12.75" customHeight="1">
      <c r="A463" s="45"/>
      <c r="B463" s="1"/>
      <c r="C463" s="1"/>
      <c r="D463" s="1"/>
      <c r="E463" s="1"/>
      <c r="F463" s="166"/>
      <c r="G463" s="30"/>
      <c r="H463" s="30"/>
      <c r="I463" s="263"/>
      <c r="J463" s="263"/>
      <c r="K463" s="30"/>
      <c r="L463" s="30"/>
      <c r="M463" s="30"/>
      <c r="N463" s="263"/>
      <c r="O463" s="263"/>
      <c r="Q463" s="263"/>
      <c r="R463" s="31"/>
      <c r="S463" s="263"/>
      <c r="T463" s="1"/>
      <c r="U463" s="1"/>
      <c r="V463" s="3"/>
      <c r="W463" s="31"/>
      <c r="X463" s="31"/>
      <c r="Y463" s="31"/>
      <c r="Z463" s="35"/>
    </row>
    <row r="464" spans="1:26" ht="12.75" customHeight="1">
      <c r="A464" s="45"/>
      <c r="B464" s="1"/>
      <c r="C464" s="1"/>
      <c r="D464" s="1"/>
      <c r="E464" s="1"/>
      <c r="F464" s="166"/>
      <c r="G464" s="30"/>
      <c r="H464" s="30"/>
      <c r="I464" s="263"/>
      <c r="J464" s="263"/>
      <c r="K464" s="30"/>
      <c r="L464" s="30"/>
      <c r="M464" s="30"/>
      <c r="N464" s="263"/>
      <c r="O464" s="263"/>
      <c r="Q464" s="263"/>
      <c r="R464" s="31"/>
      <c r="S464" s="263"/>
      <c r="T464" s="1"/>
      <c r="U464" s="1"/>
      <c r="V464" s="3"/>
      <c r="W464" s="31"/>
      <c r="X464" s="31"/>
      <c r="Y464" s="31"/>
      <c r="Z464" s="35"/>
    </row>
    <row r="465" spans="1:26" ht="12.75" customHeight="1">
      <c r="A465" s="45"/>
      <c r="B465" s="1"/>
      <c r="C465" s="1"/>
      <c r="D465" s="1"/>
      <c r="E465" s="1"/>
      <c r="F465" s="166"/>
      <c r="G465" s="30"/>
      <c r="H465" s="30"/>
      <c r="I465" s="263"/>
      <c r="J465" s="263"/>
      <c r="K465" s="30"/>
      <c r="L465" s="30"/>
      <c r="M465" s="30"/>
      <c r="N465" s="263"/>
      <c r="O465" s="263"/>
      <c r="Q465" s="263"/>
      <c r="R465" s="31"/>
      <c r="S465" s="263"/>
      <c r="T465" s="1"/>
      <c r="U465" s="1"/>
      <c r="V465" s="3"/>
      <c r="W465" s="31"/>
      <c r="X465" s="31"/>
      <c r="Y465" s="31"/>
      <c r="Z465" s="35"/>
    </row>
    <row r="466" spans="1:26" ht="12.75" customHeight="1">
      <c r="A466" s="45"/>
      <c r="B466" s="1"/>
      <c r="C466" s="1"/>
      <c r="D466" s="1"/>
      <c r="E466" s="1"/>
      <c r="F466" s="166"/>
      <c r="G466" s="30"/>
      <c r="H466" s="30"/>
      <c r="I466" s="263"/>
      <c r="J466" s="263"/>
      <c r="K466" s="30"/>
      <c r="L466" s="30"/>
      <c r="M466" s="30"/>
      <c r="N466" s="263"/>
      <c r="O466" s="263"/>
      <c r="Q466" s="263"/>
      <c r="R466" s="31"/>
      <c r="S466" s="263"/>
      <c r="T466" s="1"/>
      <c r="U466" s="1"/>
      <c r="V466" s="3"/>
      <c r="W466" s="31"/>
      <c r="X466" s="31"/>
      <c r="Y466" s="31"/>
      <c r="Z466" s="35"/>
    </row>
    <row r="467" spans="1:26" ht="12.75" customHeight="1">
      <c r="A467" s="45"/>
      <c r="B467" s="1"/>
      <c r="C467" s="1"/>
      <c r="D467" s="1"/>
      <c r="E467" s="1"/>
      <c r="F467" s="166"/>
      <c r="G467" s="30"/>
      <c r="H467" s="30"/>
      <c r="I467" s="263"/>
      <c r="J467" s="263"/>
      <c r="K467" s="30"/>
      <c r="L467" s="30"/>
      <c r="M467" s="30"/>
      <c r="N467" s="263"/>
      <c r="O467" s="263"/>
      <c r="Q467" s="263"/>
      <c r="R467" s="31"/>
      <c r="S467" s="263"/>
      <c r="T467" s="1"/>
      <c r="U467" s="1"/>
      <c r="V467" s="3"/>
      <c r="W467" s="31"/>
      <c r="X467" s="31"/>
      <c r="Y467" s="31"/>
      <c r="Z467" s="35"/>
    </row>
    <row r="468" spans="1:26" ht="12.75" customHeight="1">
      <c r="A468" s="45"/>
      <c r="B468" s="1"/>
      <c r="C468" s="1"/>
      <c r="D468" s="1"/>
      <c r="E468" s="1"/>
      <c r="F468" s="166"/>
      <c r="G468" s="30"/>
      <c r="H468" s="30"/>
      <c r="I468" s="263"/>
      <c r="J468" s="263"/>
      <c r="K468" s="30"/>
      <c r="L468" s="30"/>
      <c r="M468" s="30"/>
      <c r="N468" s="263"/>
      <c r="O468" s="263"/>
      <c r="Q468" s="263"/>
      <c r="R468" s="31"/>
      <c r="S468" s="263"/>
      <c r="T468" s="1"/>
      <c r="U468" s="1"/>
      <c r="V468" s="3"/>
      <c r="W468" s="31"/>
      <c r="X468" s="31"/>
      <c r="Y468" s="31"/>
      <c r="Z468" s="35"/>
    </row>
    <row r="469" spans="1:26" ht="12.75" customHeight="1">
      <c r="A469" s="45"/>
      <c r="B469" s="1"/>
      <c r="C469" s="1"/>
      <c r="D469" s="1"/>
      <c r="E469" s="1"/>
      <c r="F469" s="166"/>
      <c r="G469" s="30"/>
      <c r="H469" s="30"/>
      <c r="I469" s="263"/>
      <c r="J469" s="263"/>
      <c r="K469" s="30"/>
      <c r="L469" s="30"/>
      <c r="M469" s="30"/>
      <c r="N469" s="263"/>
      <c r="O469" s="263"/>
      <c r="Q469" s="263"/>
      <c r="R469" s="31"/>
      <c r="S469" s="263"/>
      <c r="T469" s="1"/>
      <c r="U469" s="1"/>
      <c r="V469" s="3"/>
      <c r="W469" s="31"/>
      <c r="X469" s="31"/>
      <c r="Y469" s="31"/>
      <c r="Z469" s="35"/>
    </row>
    <row r="470" spans="1:26" ht="12.75" customHeight="1">
      <c r="A470" s="45"/>
      <c r="B470" s="1"/>
      <c r="C470" s="1"/>
      <c r="D470" s="1"/>
      <c r="E470" s="1"/>
      <c r="F470" s="166"/>
      <c r="G470" s="30"/>
      <c r="H470" s="30"/>
      <c r="I470" s="263"/>
      <c r="J470" s="263"/>
      <c r="K470" s="30"/>
      <c r="L470" s="30"/>
      <c r="M470" s="30"/>
      <c r="N470" s="263"/>
      <c r="O470" s="263"/>
      <c r="Q470" s="263"/>
      <c r="R470" s="31"/>
      <c r="S470" s="263"/>
      <c r="T470" s="1"/>
      <c r="U470" s="1"/>
      <c r="V470" s="3"/>
      <c r="W470" s="31"/>
      <c r="X470" s="31"/>
      <c r="Y470" s="31"/>
      <c r="Z470" s="35"/>
    </row>
    <row r="471" spans="1:26" ht="12.75" customHeight="1">
      <c r="A471" s="45"/>
      <c r="B471" s="1"/>
      <c r="C471" s="1"/>
      <c r="D471" s="1"/>
      <c r="E471" s="1"/>
      <c r="F471" s="166"/>
      <c r="G471" s="30"/>
      <c r="H471" s="30"/>
      <c r="I471" s="263"/>
      <c r="J471" s="263"/>
      <c r="K471" s="30"/>
      <c r="L471" s="30"/>
      <c r="M471" s="30"/>
      <c r="N471" s="263"/>
      <c r="O471" s="263"/>
      <c r="Q471" s="263"/>
      <c r="R471" s="31"/>
      <c r="S471" s="263"/>
      <c r="T471" s="1"/>
      <c r="U471" s="1"/>
      <c r="V471" s="3"/>
      <c r="W471" s="31"/>
      <c r="X471" s="31"/>
      <c r="Y471" s="31"/>
      <c r="Z471" s="35"/>
    </row>
    <row r="472" spans="1:26" ht="12.75" customHeight="1">
      <c r="A472" s="45"/>
      <c r="B472" s="1"/>
      <c r="C472" s="1"/>
      <c r="D472" s="1"/>
      <c r="E472" s="1"/>
      <c r="F472" s="166"/>
      <c r="G472" s="30"/>
      <c r="H472" s="30"/>
      <c r="I472" s="263"/>
      <c r="J472" s="263"/>
      <c r="K472" s="30"/>
      <c r="L472" s="30"/>
      <c r="M472" s="30"/>
      <c r="N472" s="263"/>
      <c r="O472" s="263"/>
      <c r="Q472" s="263"/>
      <c r="R472" s="31"/>
      <c r="S472" s="263"/>
      <c r="T472" s="1"/>
      <c r="U472" s="1"/>
      <c r="V472" s="3"/>
      <c r="W472" s="31"/>
      <c r="X472" s="31"/>
      <c r="Y472" s="31"/>
      <c r="Z472" s="35"/>
    </row>
    <row r="473" spans="1:26" ht="12.75" customHeight="1">
      <c r="A473" s="45"/>
      <c r="B473" s="1"/>
      <c r="C473" s="1"/>
      <c r="D473" s="1"/>
      <c r="E473" s="1"/>
      <c r="F473" s="166"/>
      <c r="G473" s="30"/>
      <c r="H473" s="30"/>
      <c r="I473" s="263"/>
      <c r="J473" s="263"/>
      <c r="K473" s="30"/>
      <c r="L473" s="30"/>
      <c r="M473" s="30"/>
      <c r="N473" s="263"/>
      <c r="O473" s="263"/>
      <c r="Q473" s="263"/>
      <c r="R473" s="31"/>
      <c r="S473" s="263"/>
      <c r="T473" s="1"/>
      <c r="U473" s="1"/>
      <c r="V473" s="3"/>
      <c r="W473" s="31"/>
      <c r="X473" s="31"/>
      <c r="Y473" s="31"/>
      <c r="Z473" s="35"/>
    </row>
    <row r="474" spans="1:26" ht="12.75" customHeight="1">
      <c r="A474" s="45"/>
      <c r="B474" s="1"/>
      <c r="C474" s="1"/>
      <c r="D474" s="1"/>
      <c r="E474" s="1"/>
      <c r="F474" s="166"/>
      <c r="G474" s="30"/>
      <c r="H474" s="30"/>
      <c r="I474" s="263"/>
      <c r="J474" s="263"/>
      <c r="K474" s="30"/>
      <c r="L474" s="30"/>
      <c r="M474" s="30"/>
      <c r="N474" s="263"/>
      <c r="O474" s="263"/>
      <c r="Q474" s="263"/>
      <c r="R474" s="31"/>
      <c r="S474" s="263"/>
      <c r="T474" s="1"/>
      <c r="U474" s="1"/>
      <c r="V474" s="3"/>
      <c r="W474" s="31"/>
      <c r="X474" s="31"/>
      <c r="Y474" s="31"/>
      <c r="Z474" s="35"/>
    </row>
    <row r="475" spans="1:26" ht="12.75" customHeight="1">
      <c r="A475" s="45"/>
      <c r="B475" s="1"/>
      <c r="C475" s="1"/>
      <c r="D475" s="1"/>
      <c r="E475" s="1"/>
      <c r="F475" s="166"/>
      <c r="G475" s="30"/>
      <c r="H475" s="30"/>
      <c r="I475" s="263"/>
      <c r="J475" s="263"/>
      <c r="K475" s="30"/>
      <c r="L475" s="30"/>
      <c r="M475" s="30"/>
      <c r="N475" s="263"/>
      <c r="O475" s="263"/>
      <c r="Q475" s="263"/>
      <c r="R475" s="31"/>
      <c r="S475" s="263"/>
      <c r="T475" s="1"/>
      <c r="U475" s="1"/>
      <c r="V475" s="3"/>
      <c r="W475" s="31"/>
      <c r="X475" s="31"/>
      <c r="Y475" s="31"/>
      <c r="Z475" s="35"/>
    </row>
    <row r="476" spans="1:26" ht="12.75" customHeight="1">
      <c r="A476" s="45"/>
      <c r="B476" s="1"/>
      <c r="C476" s="1"/>
      <c r="D476" s="1"/>
      <c r="E476" s="1"/>
      <c r="F476" s="166"/>
      <c r="G476" s="30"/>
      <c r="H476" s="30"/>
      <c r="I476" s="263"/>
      <c r="J476" s="263"/>
      <c r="K476" s="30"/>
      <c r="L476" s="30"/>
      <c r="M476" s="30"/>
      <c r="N476" s="263"/>
      <c r="O476" s="263"/>
      <c r="Q476" s="263"/>
      <c r="R476" s="31"/>
      <c r="S476" s="263"/>
      <c r="T476" s="1"/>
      <c r="U476" s="1"/>
      <c r="V476" s="3"/>
      <c r="W476" s="31"/>
      <c r="X476" s="31"/>
      <c r="Y476" s="31"/>
      <c r="Z476" s="35"/>
    </row>
    <row r="477" spans="1:26" ht="12.75" customHeight="1">
      <c r="A477" s="45"/>
      <c r="B477" s="1"/>
      <c r="C477" s="1"/>
      <c r="D477" s="1"/>
      <c r="E477" s="1"/>
      <c r="F477" s="166"/>
      <c r="G477" s="30"/>
      <c r="H477" s="30"/>
      <c r="I477" s="263"/>
      <c r="J477" s="263"/>
      <c r="K477" s="30"/>
      <c r="L477" s="30"/>
      <c r="M477" s="30"/>
      <c r="N477" s="263"/>
      <c r="O477" s="263"/>
      <c r="Q477" s="263"/>
      <c r="R477" s="31"/>
      <c r="S477" s="263"/>
      <c r="T477" s="1"/>
      <c r="U477" s="1"/>
      <c r="V477" s="3"/>
      <c r="W477" s="31"/>
      <c r="X477" s="31"/>
      <c r="Y477" s="31"/>
      <c r="Z477" s="35"/>
    </row>
    <row r="478" spans="1:26" ht="12.75" customHeight="1">
      <c r="A478" s="45"/>
      <c r="B478" s="1"/>
      <c r="C478" s="1"/>
      <c r="D478" s="1"/>
      <c r="E478" s="1"/>
      <c r="F478" s="166"/>
      <c r="G478" s="30"/>
      <c r="H478" s="30"/>
      <c r="I478" s="263"/>
      <c r="J478" s="263"/>
      <c r="K478" s="30"/>
      <c r="L478" s="30"/>
      <c r="M478" s="30"/>
      <c r="N478" s="263"/>
      <c r="O478" s="263"/>
      <c r="Q478" s="263"/>
      <c r="R478" s="31"/>
      <c r="S478" s="263"/>
      <c r="T478" s="1"/>
      <c r="U478" s="1"/>
      <c r="V478" s="3"/>
      <c r="W478" s="31"/>
      <c r="X478" s="31"/>
      <c r="Y478" s="31"/>
      <c r="Z478" s="35"/>
    </row>
    <row r="479" spans="1:26" ht="12.75" customHeight="1">
      <c r="A479" s="45"/>
      <c r="B479" s="1"/>
      <c r="C479" s="1"/>
      <c r="D479" s="1"/>
      <c r="E479" s="1"/>
      <c r="F479" s="166"/>
      <c r="G479" s="30"/>
      <c r="H479" s="30"/>
      <c r="I479" s="263"/>
      <c r="J479" s="263"/>
      <c r="K479" s="30"/>
      <c r="L479" s="30"/>
      <c r="M479" s="30"/>
      <c r="N479" s="263"/>
      <c r="O479" s="263"/>
      <c r="Q479" s="263"/>
      <c r="R479" s="31"/>
      <c r="S479" s="263"/>
      <c r="T479" s="1"/>
      <c r="U479" s="1"/>
      <c r="V479" s="3"/>
      <c r="W479" s="31"/>
      <c r="X479" s="31"/>
      <c r="Y479" s="31"/>
      <c r="Z479" s="35"/>
    </row>
    <row r="480" spans="1:26" ht="12.75" customHeight="1">
      <c r="A480" s="45"/>
      <c r="B480" s="1"/>
      <c r="C480" s="1"/>
      <c r="D480" s="1"/>
      <c r="E480" s="1"/>
      <c r="F480" s="166"/>
      <c r="G480" s="30"/>
      <c r="H480" s="30"/>
      <c r="I480" s="263"/>
      <c r="J480" s="263"/>
      <c r="K480" s="30"/>
      <c r="L480" s="30"/>
      <c r="M480" s="30"/>
      <c r="N480" s="263"/>
      <c r="O480" s="263"/>
      <c r="Q480" s="263"/>
      <c r="R480" s="31"/>
      <c r="S480" s="263"/>
      <c r="T480" s="1"/>
      <c r="U480" s="1"/>
      <c r="V480" s="3"/>
      <c r="W480" s="31"/>
      <c r="X480" s="31"/>
      <c r="Y480" s="31"/>
      <c r="Z480" s="35"/>
    </row>
    <row r="481" spans="1:26" ht="12.75" customHeight="1">
      <c r="A481" s="45"/>
      <c r="B481" s="1"/>
      <c r="C481" s="1"/>
      <c r="D481" s="1"/>
      <c r="E481" s="1"/>
      <c r="F481" s="166"/>
      <c r="G481" s="30"/>
      <c r="H481" s="30"/>
      <c r="I481" s="263"/>
      <c r="J481" s="263"/>
      <c r="K481" s="30"/>
      <c r="L481" s="30"/>
      <c r="M481" s="30"/>
      <c r="N481" s="263"/>
      <c r="O481" s="263"/>
      <c r="Q481" s="263"/>
      <c r="R481" s="31"/>
      <c r="S481" s="263"/>
      <c r="T481" s="1"/>
      <c r="U481" s="1"/>
      <c r="V481" s="3"/>
      <c r="W481" s="31"/>
      <c r="X481" s="31"/>
      <c r="Y481" s="31"/>
      <c r="Z481" s="35"/>
    </row>
    <row r="482" spans="1:26" ht="12.75" customHeight="1">
      <c r="A482" s="45"/>
      <c r="B482" s="1"/>
      <c r="C482" s="1"/>
      <c r="D482" s="1"/>
      <c r="E482" s="1"/>
      <c r="F482" s="166"/>
      <c r="G482" s="30"/>
      <c r="H482" s="30"/>
      <c r="I482" s="263"/>
      <c r="J482" s="263"/>
      <c r="K482" s="30"/>
      <c r="L482" s="30"/>
      <c r="M482" s="30"/>
      <c r="N482" s="263"/>
      <c r="O482" s="263"/>
      <c r="Q482" s="263"/>
      <c r="R482" s="31"/>
      <c r="S482" s="263"/>
      <c r="T482" s="1"/>
      <c r="U482" s="1"/>
      <c r="V482" s="3"/>
      <c r="W482" s="31"/>
      <c r="X482" s="31"/>
      <c r="Y482" s="31"/>
      <c r="Z482" s="35"/>
    </row>
    <row r="483" spans="1:26" ht="12.75" customHeight="1">
      <c r="A483" s="45"/>
      <c r="B483" s="1"/>
      <c r="C483" s="1"/>
      <c r="D483" s="1"/>
      <c r="E483" s="1"/>
      <c r="F483" s="166"/>
      <c r="G483" s="30"/>
      <c r="H483" s="30"/>
      <c r="I483" s="263"/>
      <c r="J483" s="263"/>
      <c r="K483" s="30"/>
      <c r="L483" s="30"/>
      <c r="M483" s="30"/>
      <c r="N483" s="263"/>
      <c r="O483" s="263"/>
      <c r="Q483" s="263"/>
      <c r="R483" s="31"/>
      <c r="S483" s="263"/>
      <c r="T483" s="1"/>
      <c r="U483" s="1"/>
      <c r="V483" s="3"/>
      <c r="W483" s="31"/>
      <c r="X483" s="31"/>
      <c r="Y483" s="31"/>
      <c r="Z483" s="35"/>
    </row>
    <row r="484" spans="1:26" ht="12.75" customHeight="1">
      <c r="A484" s="45"/>
      <c r="B484" s="1"/>
      <c r="C484" s="1"/>
      <c r="D484" s="1"/>
      <c r="E484" s="1"/>
      <c r="F484" s="166"/>
      <c r="G484" s="30"/>
      <c r="H484" s="30"/>
      <c r="I484" s="263"/>
      <c r="J484" s="263"/>
      <c r="K484" s="30"/>
      <c r="L484" s="30"/>
      <c r="M484" s="30"/>
      <c r="N484" s="263"/>
      <c r="O484" s="263"/>
      <c r="Q484" s="263"/>
      <c r="R484" s="31"/>
      <c r="S484" s="263"/>
      <c r="T484" s="1"/>
      <c r="U484" s="1"/>
      <c r="V484" s="3"/>
      <c r="W484" s="31"/>
      <c r="X484" s="31"/>
      <c r="Y484" s="31"/>
      <c r="Z484" s="35"/>
    </row>
    <row r="485" spans="1:26" ht="12.75" customHeight="1">
      <c r="A485" s="45"/>
      <c r="B485" s="1"/>
      <c r="C485" s="1"/>
      <c r="D485" s="1"/>
      <c r="E485" s="1"/>
      <c r="F485" s="166"/>
      <c r="G485" s="30"/>
      <c r="H485" s="30"/>
      <c r="I485" s="263"/>
      <c r="J485" s="263"/>
      <c r="K485" s="30"/>
      <c r="L485" s="30"/>
      <c r="M485" s="30"/>
      <c r="N485" s="263"/>
      <c r="O485" s="263"/>
      <c r="Q485" s="263"/>
      <c r="R485" s="31"/>
      <c r="S485" s="263"/>
      <c r="T485" s="1"/>
      <c r="U485" s="1"/>
      <c r="V485" s="3"/>
      <c r="W485" s="31"/>
      <c r="X485" s="31"/>
      <c r="Y485" s="31"/>
      <c r="Z485" s="35"/>
    </row>
    <row r="486" spans="1:26" ht="12.75" customHeight="1">
      <c r="A486" s="45"/>
      <c r="B486" s="1"/>
      <c r="C486" s="1"/>
      <c r="D486" s="1"/>
      <c r="E486" s="1"/>
      <c r="F486" s="166"/>
      <c r="G486" s="30"/>
      <c r="H486" s="30"/>
      <c r="I486" s="263"/>
      <c r="J486" s="263"/>
      <c r="K486" s="30"/>
      <c r="L486" s="30"/>
      <c r="M486" s="30"/>
      <c r="N486" s="263"/>
      <c r="O486" s="263"/>
      <c r="Q486" s="263"/>
      <c r="R486" s="31"/>
      <c r="S486" s="263"/>
      <c r="T486" s="1"/>
      <c r="U486" s="1"/>
      <c r="V486" s="3"/>
      <c r="W486" s="31"/>
      <c r="X486" s="31"/>
      <c r="Y486" s="31"/>
      <c r="Z486" s="35"/>
    </row>
    <row r="487" spans="1:26" ht="12.75" customHeight="1">
      <c r="A487" s="45"/>
      <c r="B487" s="1"/>
      <c r="C487" s="1"/>
      <c r="D487" s="1"/>
      <c r="E487" s="1"/>
      <c r="F487" s="166"/>
      <c r="G487" s="30"/>
      <c r="H487" s="30"/>
      <c r="I487" s="263"/>
      <c r="J487" s="263"/>
      <c r="K487" s="30"/>
      <c r="L487" s="30"/>
      <c r="M487" s="30"/>
      <c r="N487" s="263"/>
      <c r="O487" s="263"/>
      <c r="Q487" s="263"/>
      <c r="R487" s="31"/>
      <c r="S487" s="263"/>
      <c r="T487" s="1"/>
      <c r="U487" s="1"/>
      <c r="V487" s="3"/>
      <c r="W487" s="31"/>
      <c r="X487" s="31"/>
      <c r="Y487" s="31"/>
      <c r="Z487" s="35"/>
    </row>
    <row r="488" spans="1:26" ht="12.75" customHeight="1">
      <c r="A488" s="45"/>
      <c r="B488" s="1"/>
      <c r="C488" s="1"/>
      <c r="D488" s="1"/>
      <c r="E488" s="1"/>
      <c r="F488" s="166"/>
      <c r="G488" s="30"/>
      <c r="H488" s="30"/>
      <c r="I488" s="263"/>
      <c r="J488" s="263"/>
      <c r="K488" s="30"/>
      <c r="L488" s="30"/>
      <c r="M488" s="30"/>
      <c r="N488" s="263"/>
      <c r="O488" s="263"/>
      <c r="Q488" s="263"/>
      <c r="R488" s="31"/>
      <c r="S488" s="263"/>
      <c r="T488" s="1"/>
      <c r="U488" s="1"/>
      <c r="V488" s="3"/>
      <c r="W488" s="31"/>
      <c r="X488" s="31"/>
      <c r="Y488" s="31"/>
      <c r="Z488" s="35"/>
    </row>
    <row r="489" spans="1:26" ht="12.75" customHeight="1">
      <c r="A489" s="45"/>
      <c r="B489" s="1"/>
      <c r="C489" s="1"/>
      <c r="D489" s="1"/>
      <c r="E489" s="1"/>
      <c r="F489" s="166"/>
      <c r="G489" s="30"/>
      <c r="H489" s="30"/>
      <c r="I489" s="263"/>
      <c r="J489" s="263"/>
      <c r="K489" s="30"/>
      <c r="L489" s="30"/>
      <c r="M489" s="30"/>
      <c r="N489" s="263"/>
      <c r="O489" s="263"/>
      <c r="Q489" s="263"/>
      <c r="R489" s="31"/>
      <c r="S489" s="263"/>
      <c r="T489" s="1"/>
      <c r="U489" s="1"/>
      <c r="V489" s="3"/>
      <c r="W489" s="31"/>
      <c r="X489" s="31"/>
      <c r="Y489" s="31"/>
      <c r="Z489" s="35"/>
    </row>
    <row r="490" spans="1:26" ht="12.75" customHeight="1">
      <c r="A490" s="45"/>
      <c r="B490" s="1"/>
      <c r="C490" s="1"/>
      <c r="D490" s="1"/>
      <c r="E490" s="1"/>
      <c r="F490" s="166"/>
      <c r="G490" s="30"/>
      <c r="H490" s="30"/>
      <c r="I490" s="263"/>
      <c r="J490" s="263"/>
      <c r="K490" s="30"/>
      <c r="L490" s="30"/>
      <c r="M490" s="30"/>
      <c r="N490" s="263"/>
      <c r="O490" s="263"/>
      <c r="Q490" s="263"/>
      <c r="R490" s="31"/>
      <c r="S490" s="263"/>
      <c r="T490" s="1"/>
      <c r="U490" s="1"/>
      <c r="V490" s="3"/>
      <c r="W490" s="31"/>
      <c r="X490" s="31"/>
      <c r="Y490" s="31"/>
      <c r="Z490" s="35"/>
    </row>
    <row r="491" spans="1:26" ht="12.75" customHeight="1">
      <c r="A491" s="45"/>
      <c r="B491" s="1"/>
      <c r="C491" s="1"/>
      <c r="D491" s="1"/>
      <c r="E491" s="1"/>
      <c r="F491" s="166"/>
      <c r="G491" s="30"/>
      <c r="H491" s="30"/>
      <c r="I491" s="263"/>
      <c r="J491" s="263"/>
      <c r="K491" s="30"/>
      <c r="L491" s="30"/>
      <c r="M491" s="30"/>
      <c r="N491" s="263"/>
      <c r="O491" s="263"/>
      <c r="Q491" s="263"/>
      <c r="R491" s="31"/>
      <c r="S491" s="263"/>
      <c r="T491" s="1"/>
      <c r="U491" s="1"/>
      <c r="V491" s="3"/>
      <c r="W491" s="31"/>
      <c r="X491" s="31"/>
      <c r="Y491" s="31"/>
      <c r="Z491" s="35"/>
    </row>
    <row r="492" spans="1:26" ht="12.75" customHeight="1">
      <c r="A492" s="45"/>
      <c r="B492" s="1"/>
      <c r="C492" s="1"/>
      <c r="D492" s="1"/>
      <c r="E492" s="1"/>
      <c r="F492" s="166"/>
      <c r="G492" s="30"/>
      <c r="H492" s="30"/>
      <c r="I492" s="263"/>
      <c r="J492" s="263"/>
      <c r="K492" s="30"/>
      <c r="L492" s="30"/>
      <c r="M492" s="30"/>
      <c r="N492" s="263"/>
      <c r="O492" s="263"/>
      <c r="Q492" s="263"/>
      <c r="R492" s="31"/>
      <c r="S492" s="263"/>
      <c r="T492" s="1"/>
      <c r="U492" s="1"/>
      <c r="V492" s="3"/>
      <c r="W492" s="31"/>
      <c r="X492" s="31"/>
      <c r="Y492" s="31"/>
      <c r="Z492" s="35"/>
    </row>
    <row r="493" spans="1:26" ht="12.75" customHeight="1">
      <c r="A493" s="45"/>
      <c r="B493" s="1"/>
      <c r="C493" s="1"/>
      <c r="D493" s="1"/>
      <c r="E493" s="1"/>
      <c r="F493" s="166"/>
      <c r="G493" s="30"/>
      <c r="H493" s="30"/>
      <c r="I493" s="263"/>
      <c r="J493" s="263"/>
      <c r="K493" s="30"/>
      <c r="L493" s="30"/>
      <c r="M493" s="30"/>
      <c r="N493" s="263"/>
      <c r="O493" s="263"/>
      <c r="Q493" s="263"/>
      <c r="R493" s="31"/>
      <c r="S493" s="263"/>
      <c r="T493" s="1"/>
      <c r="U493" s="1"/>
      <c r="V493" s="3"/>
      <c r="W493" s="31"/>
      <c r="X493" s="31"/>
      <c r="Y493" s="31"/>
      <c r="Z493" s="35"/>
    </row>
    <row r="494" spans="1:26" ht="12.75" customHeight="1">
      <c r="A494" s="45"/>
      <c r="B494" s="1"/>
      <c r="C494" s="1"/>
      <c r="D494" s="1"/>
      <c r="E494" s="1"/>
      <c r="F494" s="166"/>
      <c r="G494" s="30"/>
      <c r="H494" s="30"/>
      <c r="I494" s="263"/>
      <c r="J494" s="263"/>
      <c r="K494" s="30"/>
      <c r="L494" s="30"/>
      <c r="M494" s="30"/>
      <c r="N494" s="263"/>
      <c r="O494" s="263"/>
      <c r="Q494" s="263"/>
      <c r="R494" s="31"/>
      <c r="S494" s="263"/>
      <c r="T494" s="1"/>
      <c r="U494" s="1"/>
      <c r="V494" s="3"/>
      <c r="W494" s="31"/>
      <c r="X494" s="31"/>
      <c r="Y494" s="31"/>
      <c r="Z494" s="35"/>
    </row>
    <row r="495" spans="1:26" ht="12.75" customHeight="1">
      <c r="A495" s="45"/>
      <c r="B495" s="1"/>
      <c r="C495" s="1"/>
      <c r="D495" s="1"/>
      <c r="E495" s="1"/>
      <c r="F495" s="166"/>
      <c r="G495" s="30"/>
      <c r="H495" s="30"/>
      <c r="I495" s="263"/>
      <c r="J495" s="263"/>
      <c r="K495" s="30"/>
      <c r="L495" s="30"/>
      <c r="M495" s="30"/>
      <c r="N495" s="263"/>
      <c r="O495" s="263"/>
      <c r="Q495" s="263"/>
      <c r="R495" s="31"/>
      <c r="S495" s="263"/>
      <c r="T495" s="1"/>
      <c r="U495" s="1"/>
      <c r="V495" s="3"/>
      <c r="W495" s="31"/>
      <c r="X495" s="31"/>
      <c r="Y495" s="31"/>
      <c r="Z495" s="35"/>
    </row>
    <row r="496" spans="1:26" ht="12.75" customHeight="1">
      <c r="A496" s="45"/>
      <c r="B496" s="1"/>
      <c r="C496" s="1"/>
      <c r="D496" s="1"/>
      <c r="E496" s="1"/>
      <c r="F496" s="166"/>
      <c r="G496" s="30"/>
      <c r="H496" s="30"/>
      <c r="I496" s="263"/>
      <c r="J496" s="263"/>
      <c r="K496" s="30"/>
      <c r="L496" s="30"/>
      <c r="M496" s="30"/>
      <c r="N496" s="263"/>
      <c r="O496" s="263"/>
      <c r="Q496" s="263"/>
      <c r="R496" s="31"/>
      <c r="S496" s="263"/>
      <c r="T496" s="1"/>
      <c r="U496" s="1"/>
      <c r="V496" s="3"/>
      <c r="W496" s="31"/>
      <c r="X496" s="31"/>
      <c r="Y496" s="31"/>
      <c r="Z496" s="35"/>
    </row>
    <row r="497" spans="9:19" s="121" customFormat="1" ht="15" customHeight="1">
      <c r="I497" s="261"/>
      <c r="J497" s="261"/>
      <c r="N497" s="261"/>
      <c r="O497" s="261"/>
      <c r="Q497" s="261"/>
      <c r="S497" s="261"/>
    </row>
    <row r="498" spans="9:19" s="121" customFormat="1" ht="15" customHeight="1">
      <c r="I498" s="261"/>
      <c r="J498" s="261"/>
      <c r="N498" s="261"/>
      <c r="O498" s="261"/>
      <c r="Q498" s="261"/>
      <c r="S498" s="261"/>
    </row>
    <row r="499" spans="9:19" s="121" customFormat="1" ht="15" customHeight="1">
      <c r="I499" s="261"/>
      <c r="J499" s="261"/>
      <c r="N499" s="261"/>
      <c r="O499" s="261"/>
      <c r="Q499" s="261"/>
      <c r="S499" s="261"/>
    </row>
    <row r="500" spans="9:19" s="121" customFormat="1" ht="15" customHeight="1">
      <c r="I500" s="261"/>
      <c r="J500" s="261"/>
      <c r="N500" s="261"/>
      <c r="O500" s="261"/>
      <c r="Q500" s="261"/>
      <c r="S500" s="261"/>
    </row>
    <row r="501" spans="9:19" s="121" customFormat="1" ht="15" customHeight="1">
      <c r="I501" s="261"/>
      <c r="J501" s="261"/>
      <c r="N501" s="261"/>
      <c r="O501" s="261"/>
      <c r="Q501" s="261"/>
      <c r="S501" s="261"/>
    </row>
    <row r="502" spans="9:19" s="121" customFormat="1" ht="15" customHeight="1">
      <c r="I502" s="261"/>
      <c r="J502" s="261"/>
      <c r="N502" s="261"/>
      <c r="O502" s="261"/>
      <c r="Q502" s="261"/>
      <c r="S502" s="261"/>
    </row>
    <row r="503" spans="9:19" s="121" customFormat="1" ht="15" customHeight="1">
      <c r="I503" s="261"/>
      <c r="J503" s="261"/>
      <c r="N503" s="261"/>
      <c r="O503" s="261"/>
      <c r="Q503" s="261"/>
      <c r="S503" s="261"/>
    </row>
    <row r="504" spans="9:19" s="121" customFormat="1" ht="15" customHeight="1">
      <c r="I504" s="261"/>
      <c r="J504" s="261"/>
      <c r="N504" s="261"/>
      <c r="O504" s="261"/>
      <c r="Q504" s="261"/>
      <c r="S504" s="261"/>
    </row>
    <row r="505" spans="9:19" s="121" customFormat="1" ht="15" customHeight="1">
      <c r="I505" s="261"/>
      <c r="J505" s="261"/>
      <c r="N505" s="261"/>
      <c r="O505" s="261"/>
      <c r="Q505" s="261"/>
      <c r="S505" s="261"/>
    </row>
    <row r="506" spans="9:19" s="121" customFormat="1" ht="15" customHeight="1">
      <c r="I506" s="261"/>
      <c r="J506" s="261"/>
      <c r="N506" s="261"/>
      <c r="O506" s="261"/>
      <c r="Q506" s="261"/>
      <c r="S506" s="261"/>
    </row>
  </sheetData>
  <sheetProtection deleteRows="0"/>
  <mergeCells count="2">
    <mergeCell ref="B2:D2"/>
    <mergeCell ref="W4:Y4"/>
  </mergeCells>
  <conditionalFormatting sqref="Z7:Z496">
    <cfRule type="expression" dxfId="79" priority="20">
      <formula>IF(AND(A7&lt;&gt;"",Z7=""),TRUE,FALSE)</formula>
    </cfRule>
  </conditionalFormatting>
  <conditionalFormatting sqref="E7:E496">
    <cfRule type="expression" dxfId="78" priority="8">
      <formula>IF(AND(D7&lt;&gt;"",E7=""),TRUE,FALSE)</formula>
    </cfRule>
  </conditionalFormatting>
  <conditionalFormatting sqref="Z4:Z6">
    <cfRule type="expression" dxfId="77" priority="7">
      <formula>IF(AND(A4&lt;&gt;"",Z4=""),TRUE,FALSE)</formula>
    </cfRule>
  </conditionalFormatting>
  <conditionalFormatting sqref="I7:J496">
    <cfRule type="expression" dxfId="76" priority="3">
      <formula>$F7=""</formula>
    </cfRule>
  </conditionalFormatting>
  <conditionalFormatting sqref="M7:M496">
    <cfRule type="expression" dxfId="75" priority="2">
      <formula>IF(AND(K7&lt;&gt;"", M7=""),TRUE,FALSE)</formula>
    </cfRule>
  </conditionalFormatting>
  <conditionalFormatting sqref="A7:A496">
    <cfRule type="expression" dxfId="74" priority="1">
      <formula>IF(AND(OR(E7&lt;&gt;"",F7 &lt;&gt;"", K7&lt;&gt;"",N7&lt;&gt;"", O7&lt;&gt;"",P7&lt;&gt;"", R7&lt;&gt;""), A7=""),TRUE,FALSE)</formula>
    </cfRule>
  </conditionalFormatting>
  <dataValidations count="3">
    <dataValidation type="list" allowBlank="1" showInputMessage="1" showErrorMessage="1" sqref="F7:F496" xr:uid="{6BBA647D-0287-4869-BC97-559F05A081DF}">
      <formula1>Tipus_portàtil</formula1>
    </dataValidation>
    <dataValidation type="list" allowBlank="1" showInputMessage="1" showErrorMessage="1" sqref="K7:K496" xr:uid="{09C6F993-C803-44CE-A271-E6F63DDF5F55}">
      <formula1>Tipus_PC</formula1>
    </dataValidation>
    <dataValidation type="list" allowBlank="1" showInputMessage="1" showErrorMessage="1" sqref="P7:P496" xr:uid="{59D5EDB1-5C24-4AA2-87E3-852EC42A0B27}">
      <formula1>MacOS</formula1>
    </dataValidation>
  </dataValidation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708252C5-522E-492F-9A9A-B4D7B5A5F048}">
          <x14:formula1>
            <xm:f>Llistes!$C$2:$C$6</xm:f>
          </x14:formula1>
          <xm:sqref>E7:E496</xm:sqref>
        </x14:dataValidation>
        <x14:dataValidation type="list" allowBlank="1" showInputMessage="1" showErrorMessage="1" xr:uid="{A1D0B51D-5BA9-4E14-A27E-2E18F811F9A8}">
          <x14:formula1>
            <xm:f>Llistes!$M$2:$M$4</xm:f>
          </x14:formula1>
          <xm:sqref>G7:G496</xm:sqref>
        </x14:dataValidation>
        <x14:dataValidation type="list" allowBlank="1" showInputMessage="1" showErrorMessage="1" xr:uid="{F6CFD92E-0920-4C80-8D04-811780925E98}">
          <x14:formula1>
            <xm:f>Llistes!$O$2:$O$3</xm:f>
          </x14:formula1>
          <xm:sqref>H7:H496</xm:sqref>
        </x14:dataValidation>
        <x14:dataValidation type="list" allowBlank="1" showInputMessage="1" showErrorMessage="1" xr:uid="{33B61AA7-AA83-4603-BE6D-70E3905735FC}">
          <x14:formula1>
            <xm:f>Llistes!$U$2:$U$3</xm:f>
          </x14:formula1>
          <xm:sqref>M7:M496</xm:sqref>
        </x14:dataValidation>
        <x14:dataValidation type="list" allowBlank="1" showInputMessage="1" showErrorMessage="1" xr:uid="{D44DB549-4BCB-4494-B81E-EC61558E4311}">
          <x14:formula1>
            <xm:f>Llistes!$AC$2:$AC$3</xm:f>
          </x14:formula1>
          <xm:sqref>Q7:Q496 N7:O496 S7:S496</xm:sqref>
        </x14:dataValidation>
        <x14:dataValidation type="list" allowBlank="1" showInputMessage="1" showErrorMessage="1" xr:uid="{53E339C8-C401-44FA-92A3-73DF17E2BB74}">
          <x14:formula1>
            <xm:f>Llistes!$M$2:$M$3</xm:f>
          </x14:formula1>
          <xm:sqref>L7:L496</xm:sqref>
        </x14:dataValidation>
        <x14:dataValidation type="list" allowBlank="1" showErrorMessage="1" xr:uid="{F28F377F-6BBA-4009-A734-69F0C8854097}">
          <x14:formula1>
            <xm:f>Llistes!$I$2:$I$6</xm:f>
          </x14:formula1>
          <xm:sqref>R7:R496</xm:sqref>
        </x14:dataValidation>
        <x14:dataValidation type="list" allowBlank="1" showInputMessage="1" showErrorMessage="1" xr:uid="{AC33A10D-E37A-4BA8-A8FB-214BF9E45C18}">
          <x14:formula1>
            <xm:f>IF(F7="","", Llistes!$Q$2:$Q$3)</xm:f>
          </x14:formula1>
          <xm:sqref>I7:I496</xm:sqref>
        </x14:dataValidation>
        <x14:dataValidation type="list" allowBlank="1" showInputMessage="1" showErrorMessage="1" xr:uid="{2D02699E-67AC-45A7-85D8-E544278EE39D}">
          <x14:formula1>
            <xm:f>IF(F7="","", Llistes!$AC$2:$AC$3)</xm:f>
          </x14:formula1>
          <xm:sqref>J7:J496</xm:sqref>
        </x14:dataValidation>
        <x14:dataValidation type="list" showErrorMessage="1" xr:uid="{00000000-0002-0000-0000-000001000000}">
          <x14:formula1>
            <xm:f>Finançament!$A$41:$A$72</xm:f>
          </x14:formula1>
          <xm:sqref>B2:D2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998"/>
  <sheetViews>
    <sheetView workbookViewId="0">
      <selection activeCell="B33" sqref="B33"/>
    </sheetView>
  </sheetViews>
  <sheetFormatPr defaultColWidth="12.5703125" defaultRowHeight="15" customHeight="1"/>
  <cols>
    <col min="1" max="1" width="2.42578125" customWidth="1"/>
    <col min="2" max="2" width="10.5703125" customWidth="1"/>
    <col min="3" max="3" width="20" customWidth="1"/>
    <col min="4" max="4" width="16.140625" customWidth="1"/>
    <col min="5" max="5" width="14.7109375" customWidth="1"/>
    <col min="6" max="6" width="17.7109375" customWidth="1"/>
    <col min="7" max="7" width="1.85546875" customWidth="1"/>
    <col min="8" max="8" width="14.42578125" customWidth="1"/>
    <col min="9" max="9" width="10.5703125" customWidth="1"/>
    <col min="10" max="10" width="13.28515625" customWidth="1"/>
    <col min="11" max="26" width="10.5703125" customWidth="1"/>
  </cols>
  <sheetData>
    <row r="1" spans="1:26" ht="12.75" customHeight="1"/>
    <row r="2" spans="1:26" ht="27.75" customHeight="1">
      <c r="B2" s="374" t="str">
        <f>IF(' Peticions ET'!B2="","",' Peticions ET'!B2)</f>
        <v/>
      </c>
      <c r="C2" s="375"/>
      <c r="D2" s="375"/>
      <c r="E2" s="376"/>
      <c r="F2" s="8" t="str">
        <f>' Peticions ET'!E2</f>
        <v/>
      </c>
    </row>
    <row r="3" spans="1:26" ht="21" customHeight="1"/>
    <row r="4" spans="1:26" ht="19.5" customHeight="1">
      <c r="A4" s="73"/>
      <c r="B4" s="103" t="s">
        <v>157</v>
      </c>
      <c r="C4" s="73"/>
      <c r="D4" s="104" t="s">
        <v>175</v>
      </c>
      <c r="E4" s="104" t="s">
        <v>144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26" ht="12.75" customHeight="1">
      <c r="C5" s="105" t="s">
        <v>158</v>
      </c>
      <c r="D5" s="106">
        <f>Calculs!G25</f>
        <v>0</v>
      </c>
      <c r="E5" s="139">
        <f>SUM(Calculs!F20:F25)</f>
        <v>0</v>
      </c>
    </row>
    <row r="6" spans="1:26" ht="12.75" customHeight="1">
      <c r="C6" s="105" t="s">
        <v>159</v>
      </c>
      <c r="D6" s="106">
        <f>Calculs!G31</f>
        <v>0</v>
      </c>
      <c r="E6" s="139">
        <f>SUM(Calculs!F26:F31)</f>
        <v>0</v>
      </c>
    </row>
    <row r="7" spans="1:26" ht="12.75" customHeight="1">
      <c r="C7" s="105" t="s">
        <v>160</v>
      </c>
      <c r="D7" s="106">
        <f>Calculs!G34</f>
        <v>0</v>
      </c>
      <c r="E7" s="139">
        <f>SUM(Calculs!F32:F34)</f>
        <v>0</v>
      </c>
    </row>
    <row r="8" spans="1:26" ht="12.75" customHeight="1">
      <c r="C8" s="105" t="s">
        <v>161</v>
      </c>
      <c r="D8" s="106">
        <f>Calculs!G9</f>
        <v>0</v>
      </c>
      <c r="E8" s="139">
        <f>SUM(Calculs!F2:F9)</f>
        <v>0</v>
      </c>
    </row>
    <row r="9" spans="1:26" ht="12.75" customHeight="1">
      <c r="C9" s="105" t="s">
        <v>162</v>
      </c>
      <c r="D9" s="106">
        <f>Calculs!G17</f>
        <v>0</v>
      </c>
      <c r="E9" s="139">
        <f>SUM(Calculs!F10:F17)</f>
        <v>0</v>
      </c>
    </row>
    <row r="10" spans="1:26" ht="12.75" customHeight="1">
      <c r="C10" s="105" t="s">
        <v>163</v>
      </c>
      <c r="D10" s="106">
        <f>Calculs!G36</f>
        <v>0</v>
      </c>
      <c r="E10" s="139">
        <f>SUM(Calculs!F35:F36)</f>
        <v>0</v>
      </c>
    </row>
    <row r="11" spans="1:26" ht="12.75" customHeight="1">
      <c r="C11" s="105"/>
      <c r="D11" s="106">
        <f>Calculs!E37</f>
        <v>0</v>
      </c>
      <c r="E11" s="139">
        <f>Calculs!F37</f>
        <v>0</v>
      </c>
    </row>
    <row r="12" spans="1:26" ht="12.75" customHeight="1" thickBot="1">
      <c r="C12" s="358" t="s">
        <v>302</v>
      </c>
      <c r="D12" s="107">
        <f>SUM(D5:D10)</f>
        <v>0</v>
      </c>
    </row>
    <row r="13" spans="1:26" ht="12.75" customHeight="1" thickTop="1">
      <c r="D13" s="108"/>
      <c r="E13" s="63"/>
    </row>
    <row r="14" spans="1:26" ht="12.75" customHeight="1"/>
    <row r="15" spans="1:26" ht="12.75" customHeight="1">
      <c r="C15" s="105" t="s">
        <v>164</v>
      </c>
      <c r="D15" s="29">
        <f>Calculs!E49</f>
        <v>0</v>
      </c>
      <c r="E15" s="139">
        <f>Calculs!F49</f>
        <v>0</v>
      </c>
    </row>
    <row r="16" spans="1:26" ht="12.75" customHeight="1">
      <c r="C16" s="353" t="s">
        <v>297</v>
      </c>
      <c r="D16" s="354">
        <f>Calculs!E50</f>
        <v>0</v>
      </c>
      <c r="E16" s="139">
        <f>Calculs!F50</f>
        <v>0</v>
      </c>
    </row>
    <row r="17" spans="1:26" ht="12.75" customHeight="1">
      <c r="C17" s="105" t="s">
        <v>165</v>
      </c>
      <c r="D17" s="105">
        <f>Calculs!E63+Calculs!E64+Calculs!E65</f>
        <v>0</v>
      </c>
      <c r="E17" s="139">
        <f>Calculs!F63+Calculs!F64+Calculs!F65</f>
        <v>0</v>
      </c>
    </row>
    <row r="18" spans="1:26" ht="12.75" customHeight="1">
      <c r="C18" s="105" t="s">
        <v>166</v>
      </c>
      <c r="D18" s="105">
        <f>Calculs!E53</f>
        <v>0</v>
      </c>
      <c r="E18" s="139">
        <f>Calculs!F53</f>
        <v>0</v>
      </c>
    </row>
    <row r="19" spans="1:26" ht="12.75" customHeight="1">
      <c r="C19" s="105" t="s">
        <v>5</v>
      </c>
      <c r="D19" s="105">
        <f>Calculs!E54</f>
        <v>0</v>
      </c>
      <c r="E19" s="139">
        <f>Calculs!F54</f>
        <v>0</v>
      </c>
    </row>
    <row r="20" spans="1:26" ht="12.75" customHeight="1">
      <c r="C20" s="105" t="s">
        <v>233</v>
      </c>
      <c r="D20" s="105">
        <f>Calculs!E71</f>
        <v>0</v>
      </c>
      <c r="E20" s="139">
        <f>Calculs!F71</f>
        <v>0</v>
      </c>
    </row>
    <row r="21" spans="1:26" ht="12.75" customHeight="1" thickBot="1">
      <c r="E21" s="109">
        <f>SUM(E5:E20)</f>
        <v>0</v>
      </c>
    </row>
    <row r="22" spans="1:26" ht="12.75" customHeight="1" thickTop="1"/>
    <row r="23" spans="1:26" ht="39.75" customHeight="1">
      <c r="A23" s="55"/>
      <c r="B23" s="103" t="s">
        <v>167</v>
      </c>
      <c r="C23" s="55"/>
      <c r="D23" s="371" t="s">
        <v>298</v>
      </c>
      <c r="E23" s="372"/>
      <c r="G23" s="55"/>
      <c r="H23" s="371" t="s">
        <v>303</v>
      </c>
      <c r="I23" s="372"/>
      <c r="J23" s="377" t="s">
        <v>304</v>
      </c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14.45" customHeight="1">
      <c r="A24" s="55"/>
      <c r="B24" s="103"/>
      <c r="C24" s="55"/>
      <c r="D24" s="266" t="s">
        <v>299</v>
      </c>
      <c r="E24" s="357" t="s">
        <v>300</v>
      </c>
      <c r="G24" s="55"/>
      <c r="H24" s="266" t="s">
        <v>226</v>
      </c>
      <c r="I24" s="267" t="s">
        <v>8</v>
      </c>
      <c r="J24" s="378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12.75" customHeight="1">
      <c r="C25" s="29" t="s">
        <v>66</v>
      </c>
      <c r="D25" s="271">
        <f>Calculs!E106</f>
        <v>0</v>
      </c>
      <c r="E25" s="271">
        <f>Calculs!G106</f>
        <v>0</v>
      </c>
      <c r="H25" s="262">
        <f>Calculs!E98</f>
        <v>0</v>
      </c>
      <c r="I25" s="264">
        <f>Calculs!G98</f>
        <v>0</v>
      </c>
      <c r="J25" s="355">
        <f>Formules!BO13</f>
        <v>0</v>
      </c>
    </row>
    <row r="26" spans="1:26" ht="12.75" customHeight="1" thickBot="1">
      <c r="D26" s="288">
        <f>SUM(D25:D25)</f>
        <v>0</v>
      </c>
      <c r="E26" s="288">
        <f>SUM(E25:E25)</f>
        <v>0</v>
      </c>
      <c r="H26" s="289">
        <f>SUM(H25:H25)</f>
        <v>0</v>
      </c>
      <c r="I26" s="288">
        <f>SUM(I25:I25)</f>
        <v>0</v>
      </c>
      <c r="J26" s="356"/>
    </row>
    <row r="27" spans="1:26" ht="12.75" customHeight="1" thickTop="1"/>
    <row r="28" spans="1:26" ht="12.75" customHeight="1">
      <c r="F28" s="373" t="s">
        <v>227</v>
      </c>
      <c r="G28" s="373"/>
      <c r="H28" s="373"/>
      <c r="I28" s="373"/>
      <c r="J28" s="269">
        <f>IF(B2= "",0,VLOOKUP(B2,Finançament!A3:F76,6))</f>
        <v>0</v>
      </c>
    </row>
    <row r="29" spans="1:26" ht="12.75" customHeight="1" thickBot="1"/>
    <row r="30" spans="1:26" ht="35.450000000000003" customHeight="1">
      <c r="A30" s="73"/>
      <c r="B30" s="110" t="s">
        <v>168</v>
      </c>
      <c r="C30" s="111" t="s">
        <v>301</v>
      </c>
      <c r="D30" s="111" t="s">
        <v>144</v>
      </c>
      <c r="E30" s="111" t="s">
        <v>228</v>
      </c>
      <c r="F30" s="112" t="s">
        <v>169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spans="1:26" ht="21.75" customHeight="1" thickBot="1">
      <c r="B31" s="113"/>
      <c r="C31" s="114">
        <f>D12</f>
        <v>0</v>
      </c>
      <c r="D31" s="115">
        <f>E21</f>
        <v>0</v>
      </c>
      <c r="E31" s="115">
        <f xml:space="preserve"> MIN(J25,J28,D31)</f>
        <v>0</v>
      </c>
      <c r="F31" s="116">
        <f>IF(D31&lt;E31,0,D31-E31)</f>
        <v>0</v>
      </c>
      <c r="H31" s="73"/>
    </row>
    <row r="32" spans="1:26" ht="12.75" customHeight="1">
      <c r="E32" s="117"/>
      <c r="H32" s="73"/>
    </row>
    <row r="33" spans="2:5" ht="12.75" customHeight="1">
      <c r="E33" s="117"/>
    </row>
    <row r="34" spans="2:5" ht="12.75" customHeight="1">
      <c r="B34" s="160" t="s">
        <v>225</v>
      </c>
      <c r="C34" s="160"/>
    </row>
    <row r="35" spans="2:5" ht="12.75" customHeight="1">
      <c r="E35" s="270"/>
    </row>
    <row r="36" spans="2:5" ht="12.75" customHeight="1"/>
    <row r="37" spans="2:5" ht="12.75" customHeight="1"/>
    <row r="38" spans="2:5" ht="12.75" customHeight="1"/>
    <row r="39" spans="2:5" ht="12.75" customHeight="1"/>
    <row r="40" spans="2:5" ht="12.75" customHeight="1"/>
    <row r="41" spans="2:5" ht="12.75" customHeight="1"/>
    <row r="42" spans="2:5" ht="12.75" customHeight="1"/>
    <row r="43" spans="2:5" ht="12.75" customHeight="1"/>
    <row r="44" spans="2:5" ht="12.75" customHeight="1"/>
    <row r="45" spans="2:5" ht="12.75" customHeight="1"/>
    <row r="46" spans="2:5" ht="12.75" customHeight="1"/>
    <row r="47" spans="2:5" ht="12.75" customHeight="1"/>
    <row r="48" spans="2: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mergeCells count="5">
    <mergeCell ref="H23:I23"/>
    <mergeCell ref="F28:I28"/>
    <mergeCell ref="B2:E2"/>
    <mergeCell ref="D23:E23"/>
    <mergeCell ref="J23:J2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516"/>
  <sheetViews>
    <sheetView workbookViewId="0">
      <selection activeCell="B18" sqref="B18"/>
    </sheetView>
  </sheetViews>
  <sheetFormatPr defaultColWidth="12.5703125" defaultRowHeight="12.75" outlineLevelRow="1"/>
  <cols>
    <col min="1" max="5" width="21.5703125" customWidth="1"/>
    <col min="6" max="7" width="43.5703125" customWidth="1"/>
    <col min="8" max="8" width="26.42578125" customWidth="1"/>
    <col min="9" max="11" width="21.5703125" style="264" customWidth="1"/>
    <col min="12" max="12" width="34.28515625" customWidth="1"/>
    <col min="13" max="13" width="19.42578125" customWidth="1"/>
    <col min="14" max="14" width="15.7109375" customWidth="1"/>
    <col min="15" max="16" width="12.42578125" style="264" customWidth="1"/>
    <col min="17" max="17" width="21.5703125" customWidth="1"/>
    <col min="18" max="18" width="9.85546875" customWidth="1"/>
    <col min="19" max="19" width="35.42578125" customWidth="1"/>
    <col min="20" max="20" width="15.140625" style="264" customWidth="1"/>
    <col min="21" max="23" width="21.5703125" customWidth="1"/>
    <col min="24" max="35" width="3.28515625" customWidth="1"/>
    <col min="36" max="37" width="12.7109375" customWidth="1"/>
    <col min="38" max="38" width="2" customWidth="1"/>
    <col min="39" max="39" width="10.85546875" customWidth="1"/>
    <col min="40" max="40" width="6.140625" customWidth="1"/>
    <col min="41" max="41" width="9.42578125" customWidth="1"/>
    <col min="42" max="42" width="11" customWidth="1"/>
    <col min="43" max="43" width="21.42578125" customWidth="1"/>
    <col min="44" max="44" width="11" customWidth="1"/>
    <col min="45" max="45" width="10.140625" customWidth="1"/>
    <col min="46" max="46" width="11.7109375" customWidth="1"/>
    <col min="47" max="47" width="8.7109375" customWidth="1"/>
    <col min="48" max="48" width="10.28515625" customWidth="1"/>
    <col min="49" max="49" width="9.7109375" customWidth="1"/>
    <col min="50" max="52" width="11.140625" customWidth="1"/>
    <col min="53" max="53" width="13" customWidth="1"/>
    <col min="54" max="54" width="13.5703125" customWidth="1"/>
    <col min="55" max="55" width="22.7109375" customWidth="1"/>
    <col min="56" max="56" width="11" customWidth="1"/>
    <col min="57" max="60" width="9.7109375" customWidth="1"/>
    <col min="61" max="61" width="11.42578125" customWidth="1"/>
    <col min="62" max="63" width="8.5703125" customWidth="1"/>
    <col min="64" max="64" width="13.140625" customWidth="1"/>
    <col min="65" max="66" width="14.42578125" hidden="1" customWidth="1"/>
    <col min="68" max="69" width="8.5703125" customWidth="1"/>
  </cols>
  <sheetData>
    <row r="1" spans="1:71" ht="15.75" customHeight="1">
      <c r="A1" s="2"/>
      <c r="B1" s="2"/>
      <c r="C1" s="2"/>
      <c r="D1" s="1"/>
      <c r="E1" s="1"/>
      <c r="F1" s="1"/>
      <c r="G1" s="1"/>
      <c r="H1" s="1"/>
      <c r="I1" s="7"/>
      <c r="J1" s="7"/>
      <c r="K1" s="7"/>
      <c r="L1" s="1"/>
      <c r="M1" s="1"/>
      <c r="N1" s="1"/>
      <c r="O1" s="7"/>
      <c r="P1" s="7"/>
      <c r="Q1" s="1"/>
      <c r="R1" s="1"/>
      <c r="S1" s="1"/>
      <c r="T1" s="7"/>
      <c r="U1" s="1"/>
      <c r="V1" s="1"/>
      <c r="W1" s="3"/>
      <c r="X1" s="1"/>
      <c r="Y1" s="1"/>
      <c r="Z1" s="1"/>
      <c r="AA1" s="4"/>
      <c r="AB1" s="1"/>
      <c r="AC1" s="1"/>
      <c r="AD1" s="1"/>
      <c r="AE1" s="1"/>
      <c r="AF1" s="1"/>
      <c r="AG1" s="1"/>
      <c r="AH1" s="1"/>
      <c r="AI1" s="1"/>
      <c r="AJ1" s="5"/>
      <c r="AK1" s="140"/>
      <c r="AL1" s="6"/>
      <c r="AM1" s="1"/>
      <c r="AN1" s="1"/>
      <c r="AO1" s="7"/>
      <c r="AP1" s="7"/>
      <c r="AQ1" s="7"/>
      <c r="AR1" s="7"/>
      <c r="AS1" s="1"/>
      <c r="AT1" s="1"/>
      <c r="AU1" s="1"/>
      <c r="AV1" s="1"/>
      <c r="AW1" s="1"/>
      <c r="AX1" s="7"/>
      <c r="AY1" s="7"/>
      <c r="AZ1" s="7"/>
      <c r="BA1" s="1"/>
      <c r="BB1" s="1"/>
      <c r="BC1" s="7"/>
      <c r="BD1" s="7"/>
      <c r="BE1" s="1"/>
      <c r="BF1" s="1"/>
      <c r="BG1" s="1"/>
      <c r="BH1" s="1"/>
      <c r="BI1" s="1"/>
      <c r="BJ1" s="7"/>
      <c r="BK1" s="7"/>
      <c r="BL1" s="1"/>
      <c r="BM1" s="1"/>
      <c r="BN1" s="1"/>
      <c r="BP1" s="7"/>
      <c r="BQ1" s="7"/>
    </row>
    <row r="2" spans="1:71" ht="22.5" customHeight="1">
      <c r="A2" s="381" t="str">
        <f>IF(' Peticions ET'!B2="", "",' Peticions ET'!B2)</f>
        <v/>
      </c>
      <c r="B2" s="382"/>
      <c r="C2" s="383"/>
      <c r="D2" s="8" t="str">
        <f>IF(' Peticions ET'!E2="", "",' Peticions ET'!E2)</f>
        <v/>
      </c>
      <c r="E2" s="8" t="str">
        <f>IF(' Peticions ET'!F2="", "",' Peticions ET'!F2)</f>
        <v/>
      </c>
      <c r="F2" s="253" t="s">
        <v>222</v>
      </c>
      <c r="G2" s="9"/>
      <c r="H2" s="9"/>
      <c r="I2" s="14"/>
      <c r="J2" s="14"/>
      <c r="K2" s="14"/>
      <c r="L2" s="9"/>
      <c r="M2" s="9"/>
      <c r="N2" s="9"/>
      <c r="O2" s="14"/>
      <c r="P2" s="14"/>
      <c r="Q2" s="9"/>
      <c r="R2" s="9"/>
      <c r="S2" s="9"/>
      <c r="T2" s="14"/>
      <c r="U2" s="9"/>
      <c r="V2" s="9"/>
      <c r="W2" s="10"/>
      <c r="X2" s="9"/>
      <c r="Y2" s="9"/>
      <c r="Z2" s="9"/>
      <c r="AA2" s="11"/>
      <c r="AB2" s="9"/>
      <c r="AC2" s="9"/>
      <c r="AD2" s="9"/>
      <c r="AE2" s="9"/>
      <c r="AF2" s="9"/>
      <c r="AG2" s="9"/>
      <c r="AH2" s="9"/>
      <c r="AI2" s="9"/>
      <c r="AJ2" s="12"/>
      <c r="AK2" s="141"/>
      <c r="AL2" s="13"/>
      <c r="AM2" s="9"/>
      <c r="AN2" s="9"/>
      <c r="AO2" s="14"/>
      <c r="AP2" s="14"/>
      <c r="AQ2" s="14"/>
      <c r="AR2" s="14"/>
      <c r="AS2" s="9"/>
      <c r="AT2" s="9"/>
      <c r="AU2" s="9"/>
      <c r="AV2" s="9"/>
      <c r="AW2" s="9"/>
      <c r="AX2" s="14"/>
      <c r="AY2" s="14"/>
      <c r="AZ2" s="14"/>
      <c r="BA2" s="9"/>
      <c r="BB2" s="9"/>
      <c r="BC2" s="14"/>
      <c r="BD2" s="14"/>
      <c r="BE2" s="9"/>
      <c r="BF2" s="9"/>
      <c r="BG2" s="9"/>
      <c r="BH2" s="9"/>
      <c r="BI2" s="9"/>
      <c r="BJ2" s="14"/>
      <c r="BK2" s="14"/>
      <c r="BL2" s="9"/>
      <c r="BM2" s="9"/>
      <c r="BN2" s="9"/>
      <c r="BP2" s="14"/>
      <c r="BQ2" s="14"/>
    </row>
    <row r="3" spans="1:71" ht="9.75" customHeight="1">
      <c r="A3" s="15"/>
      <c r="B3" s="15"/>
      <c r="C3" s="15"/>
      <c r="D3" s="16"/>
      <c r="E3" s="9"/>
      <c r="F3" s="17"/>
      <c r="G3" s="17"/>
      <c r="H3" s="17"/>
      <c r="I3" s="258"/>
      <c r="J3" s="258"/>
      <c r="K3" s="258"/>
      <c r="L3" s="17"/>
      <c r="M3" s="17"/>
      <c r="N3" s="17"/>
      <c r="O3" s="258"/>
      <c r="P3" s="258"/>
      <c r="Q3" s="17"/>
      <c r="R3" s="17"/>
      <c r="S3" s="17"/>
      <c r="T3" s="258"/>
      <c r="U3" s="9"/>
      <c r="V3" s="9"/>
      <c r="W3" s="10"/>
      <c r="X3" s="17"/>
      <c r="Y3" s="17"/>
      <c r="Z3" s="17"/>
      <c r="AA3" s="18"/>
      <c r="AB3" s="17"/>
      <c r="AC3" s="17"/>
      <c r="AD3" s="17"/>
      <c r="AE3" s="17"/>
      <c r="AF3" s="17"/>
      <c r="AG3" s="17"/>
      <c r="AH3" s="17"/>
      <c r="AI3" s="17"/>
      <c r="AJ3" s="12"/>
      <c r="AK3" s="141"/>
      <c r="AL3" s="13"/>
      <c r="AM3" s="9"/>
      <c r="AN3" s="9"/>
      <c r="AO3" s="14"/>
      <c r="AP3" s="14"/>
      <c r="AQ3" s="14"/>
      <c r="AR3" s="14"/>
      <c r="AS3" s="9"/>
      <c r="AT3" s="9"/>
      <c r="AU3" s="9"/>
      <c r="AV3" s="9"/>
      <c r="AW3" s="9"/>
      <c r="AX3" s="14"/>
      <c r="AY3" s="14"/>
      <c r="AZ3" s="14"/>
      <c r="BA3" s="9"/>
      <c r="BB3" s="9"/>
      <c r="BC3" s="14"/>
      <c r="BD3" s="14"/>
      <c r="BE3" s="9"/>
      <c r="BF3" s="9"/>
      <c r="BG3" s="9"/>
      <c r="BH3" s="9"/>
      <c r="BI3" s="9"/>
      <c r="BJ3" s="14"/>
      <c r="BK3" s="14"/>
      <c r="BL3" s="9"/>
      <c r="BM3" s="9"/>
      <c r="BN3" s="9"/>
      <c r="BP3" s="14"/>
      <c r="BQ3" s="14"/>
    </row>
    <row r="4" spans="1:71" s="182" customFormat="1" ht="44.45" customHeight="1" outlineLevel="1">
      <c r="A4" s="231"/>
      <c r="B4" s="250"/>
      <c r="C4" s="178"/>
      <c r="D4" s="178"/>
      <c r="E4" s="180"/>
      <c r="F4" s="250"/>
      <c r="G4" s="251"/>
      <c r="H4" s="251"/>
      <c r="I4" s="251"/>
      <c r="J4" s="251"/>
      <c r="K4" s="251"/>
      <c r="L4" s="250"/>
      <c r="M4" s="250"/>
      <c r="N4" s="250"/>
      <c r="O4" s="250"/>
      <c r="P4" s="250"/>
      <c r="Q4" s="251"/>
      <c r="R4" s="251"/>
      <c r="S4" s="250"/>
      <c r="T4" s="250"/>
      <c r="U4" s="179"/>
      <c r="V4" s="178"/>
      <c r="W4" s="180"/>
      <c r="X4" s="384"/>
      <c r="Y4" s="385"/>
      <c r="Z4" s="385"/>
      <c r="AA4" s="385"/>
      <c r="AB4" s="385"/>
      <c r="AC4" s="385"/>
      <c r="AD4" s="385"/>
      <c r="AE4" s="385"/>
      <c r="AF4" s="385"/>
      <c r="AG4" s="385"/>
      <c r="AH4" s="386"/>
      <c r="AI4" s="209"/>
      <c r="AJ4" s="252"/>
      <c r="AK4" s="252"/>
      <c r="AL4" s="181"/>
      <c r="AM4" s="387"/>
      <c r="AN4" s="388"/>
      <c r="AO4" s="388"/>
      <c r="AP4" s="388"/>
      <c r="AQ4" s="388"/>
      <c r="AR4" s="388"/>
      <c r="AS4" s="388"/>
      <c r="AT4" s="388"/>
      <c r="AU4" s="388"/>
      <c r="AV4" s="388"/>
      <c r="AW4" s="388"/>
      <c r="AX4" s="388"/>
      <c r="AY4" s="388"/>
      <c r="AZ4" s="388"/>
      <c r="BA4" s="388"/>
      <c r="BB4" s="388"/>
      <c r="BC4" s="388"/>
      <c r="BD4" s="388"/>
      <c r="BE4" s="388"/>
      <c r="BF4" s="388"/>
      <c r="BG4" s="388"/>
      <c r="BH4" s="388"/>
      <c r="BI4" s="388"/>
      <c r="BJ4" s="388"/>
      <c r="BK4" s="388"/>
      <c r="BL4" s="388"/>
      <c r="BM4" s="388"/>
      <c r="BN4" s="388"/>
      <c r="BO4" s="388"/>
      <c r="BP4" s="388"/>
      <c r="BQ4" s="388"/>
    </row>
    <row r="5" spans="1:71" s="196" customFormat="1" ht="22.15" customHeight="1" outlineLevel="1">
      <c r="A5" s="184"/>
      <c r="B5" s="185"/>
      <c r="C5" s="184"/>
      <c r="D5" s="184"/>
      <c r="E5" s="184"/>
      <c r="F5" s="186"/>
      <c r="G5" s="186"/>
      <c r="H5" s="186"/>
      <c r="I5" s="331"/>
      <c r="J5" s="331"/>
      <c r="K5" s="331"/>
      <c r="L5" s="186"/>
      <c r="M5" s="186"/>
      <c r="N5" s="186"/>
      <c r="O5" s="331"/>
      <c r="P5" s="331"/>
      <c r="Q5" s="186"/>
      <c r="R5" s="186"/>
      <c r="S5" s="186"/>
      <c r="T5" s="331"/>
      <c r="U5" s="184"/>
      <c r="V5" s="184"/>
      <c r="W5" s="184"/>
      <c r="X5" s="184"/>
      <c r="Y5" s="184"/>
      <c r="Z5" s="184"/>
      <c r="AA5" s="187"/>
      <c r="AB5" s="188"/>
      <c r="AC5" s="188"/>
      <c r="AD5" s="188"/>
      <c r="AE5" s="188"/>
      <c r="AF5" s="188"/>
      <c r="AG5" s="188"/>
      <c r="AH5" s="188"/>
      <c r="AI5" s="188"/>
      <c r="AJ5" s="189"/>
      <c r="AK5" s="190"/>
      <c r="AL5" s="191"/>
      <c r="AM5" s="192"/>
      <c r="AN5" s="193"/>
      <c r="AO5" s="190"/>
      <c r="AP5" s="190"/>
      <c r="AQ5" s="190"/>
      <c r="AR5" s="190"/>
      <c r="AS5" s="188"/>
      <c r="AT5" s="194"/>
      <c r="AU5" s="194"/>
      <c r="AV5" s="194"/>
      <c r="AW5" s="194"/>
      <c r="AX5" s="190"/>
      <c r="AY5" s="190"/>
      <c r="AZ5" s="194"/>
      <c r="BA5" s="194"/>
      <c r="BB5" s="194"/>
      <c r="BC5" s="190"/>
      <c r="BD5" s="190"/>
      <c r="BE5" s="194"/>
      <c r="BF5" s="194"/>
      <c r="BG5" s="194"/>
      <c r="BH5" s="194"/>
      <c r="BI5" s="194"/>
      <c r="BJ5" s="195"/>
      <c r="BK5" s="195"/>
      <c r="BL5" s="188"/>
      <c r="BM5" s="188"/>
      <c r="BN5" s="188"/>
      <c r="BP5" s="195"/>
      <c r="BQ5" s="195"/>
    </row>
    <row r="6" spans="1:71" s="196" customFormat="1" ht="22.15" customHeight="1" outlineLevel="1">
      <c r="A6" s="184"/>
      <c r="B6" s="185"/>
      <c r="C6" s="184"/>
      <c r="D6" s="184"/>
      <c r="E6" s="184"/>
      <c r="F6" s="186"/>
      <c r="G6" s="186"/>
      <c r="H6" s="186"/>
      <c r="I6" s="331"/>
      <c r="J6" s="331"/>
      <c r="K6" s="331"/>
      <c r="L6" s="186"/>
      <c r="M6" s="186"/>
      <c r="N6" s="186"/>
      <c r="O6" s="331"/>
      <c r="P6" s="331"/>
      <c r="Q6" s="186"/>
      <c r="R6" s="186"/>
      <c r="S6" s="186"/>
      <c r="T6" s="331"/>
      <c r="U6" s="184"/>
      <c r="V6" s="184"/>
      <c r="W6" s="184"/>
      <c r="X6" s="184"/>
      <c r="Y6" s="184"/>
      <c r="Z6" s="184"/>
      <c r="AA6" s="187"/>
      <c r="AB6" s="188"/>
      <c r="AC6" s="188"/>
      <c r="AD6" s="188"/>
      <c r="AE6" s="188"/>
      <c r="AF6" s="188"/>
      <c r="AG6" s="188"/>
      <c r="AH6" s="188"/>
      <c r="AI6" s="188"/>
      <c r="AJ6" s="190"/>
      <c r="AK6" s="190"/>
      <c r="AL6" s="191"/>
      <c r="AM6" s="192"/>
      <c r="AN6" s="193"/>
      <c r="AO6" s="190"/>
      <c r="AP6" s="190"/>
      <c r="AQ6" s="190"/>
      <c r="AR6" s="190"/>
      <c r="AS6" s="188"/>
      <c r="AT6" s="194"/>
      <c r="AU6" s="194"/>
      <c r="AV6" s="194"/>
      <c r="AW6" s="194"/>
      <c r="AX6" s="190"/>
      <c r="AY6" s="190"/>
      <c r="AZ6" s="194"/>
      <c r="BA6" s="194"/>
      <c r="BB6" s="194"/>
      <c r="BC6" s="190"/>
      <c r="BD6" s="190"/>
      <c r="BE6" s="194"/>
      <c r="BF6" s="194"/>
      <c r="BG6" s="194"/>
      <c r="BH6" s="194"/>
      <c r="BI6" s="194"/>
      <c r="BJ6" s="195"/>
      <c r="BK6" s="195"/>
      <c r="BL6" s="188"/>
      <c r="BM6" s="188"/>
      <c r="BN6" s="188"/>
      <c r="BP6" s="195"/>
      <c r="BQ6" s="195"/>
    </row>
    <row r="7" spans="1:71" s="196" customFormat="1" ht="22.15" customHeight="1" outlineLevel="1">
      <c r="A7" s="184"/>
      <c r="B7" s="185"/>
      <c r="C7" s="184"/>
      <c r="D7" s="184"/>
      <c r="E7" s="184"/>
      <c r="F7" s="186"/>
      <c r="G7" s="186"/>
      <c r="H7" s="197"/>
      <c r="I7" s="331"/>
      <c r="J7" s="331"/>
      <c r="K7" s="332"/>
      <c r="L7" s="186"/>
      <c r="M7" s="197"/>
      <c r="N7" s="197"/>
      <c r="O7" s="332"/>
      <c r="P7" s="332"/>
      <c r="Q7" s="186"/>
      <c r="R7" s="184"/>
      <c r="S7" s="186"/>
      <c r="T7" s="332"/>
      <c r="U7" s="184"/>
      <c r="V7" s="184"/>
      <c r="W7" s="184"/>
      <c r="X7" s="184"/>
      <c r="Y7" s="184"/>
      <c r="Z7" s="184"/>
      <c r="AA7" s="187"/>
      <c r="AB7" s="188"/>
      <c r="AC7" s="188"/>
      <c r="AD7" s="188"/>
      <c r="AE7" s="188"/>
      <c r="AF7" s="188"/>
      <c r="AG7" s="188"/>
      <c r="AH7" s="188"/>
      <c r="AI7" s="188"/>
      <c r="AJ7" s="190"/>
      <c r="AK7" s="190"/>
      <c r="AL7" s="191"/>
      <c r="AM7" s="192"/>
      <c r="AN7" s="193"/>
      <c r="AO7" s="190"/>
      <c r="AP7" s="190"/>
      <c r="AQ7" s="190"/>
      <c r="AR7" s="190"/>
      <c r="AS7" s="188"/>
      <c r="AT7" s="194"/>
      <c r="AU7" s="194"/>
      <c r="AV7" s="194"/>
      <c r="AW7" s="194"/>
      <c r="AX7" s="190"/>
      <c r="AY7" s="190"/>
      <c r="AZ7" s="194"/>
      <c r="BA7" s="194"/>
      <c r="BB7" s="194"/>
      <c r="BC7" s="190"/>
      <c r="BD7" s="190"/>
      <c r="BE7" s="194"/>
      <c r="BF7" s="194"/>
      <c r="BG7" s="194"/>
      <c r="BH7" s="194"/>
      <c r="BI7" s="194"/>
      <c r="BJ7" s="195"/>
      <c r="BK7" s="195"/>
      <c r="BL7" s="188"/>
      <c r="BM7" s="188"/>
      <c r="BN7" s="188"/>
      <c r="BP7" s="195"/>
      <c r="BQ7" s="195"/>
    </row>
    <row r="8" spans="1:71" s="196" customFormat="1" ht="22.15" customHeight="1" outlineLevel="1">
      <c r="A8" s="184"/>
      <c r="B8" s="185"/>
      <c r="C8" s="184"/>
      <c r="D8" s="184"/>
      <c r="E8" s="184"/>
      <c r="F8" s="186"/>
      <c r="G8" s="186"/>
      <c r="H8" s="197"/>
      <c r="I8" s="331"/>
      <c r="J8" s="331"/>
      <c r="K8" s="332"/>
      <c r="L8" s="186"/>
      <c r="M8" s="197"/>
      <c r="N8" s="197"/>
      <c r="O8" s="332"/>
      <c r="P8" s="332"/>
      <c r="Q8" s="186"/>
      <c r="R8" s="184"/>
      <c r="S8" s="186"/>
      <c r="T8" s="332"/>
      <c r="U8" s="184"/>
      <c r="V8" s="184"/>
      <c r="W8" s="184"/>
      <c r="X8" s="184"/>
      <c r="Y8" s="184"/>
      <c r="Z8" s="184"/>
      <c r="AA8" s="187"/>
      <c r="AB8" s="188"/>
      <c r="AC8" s="188"/>
      <c r="AD8" s="188"/>
      <c r="AE8" s="188"/>
      <c r="AF8" s="188"/>
      <c r="AG8" s="188"/>
      <c r="AH8" s="188"/>
      <c r="AI8" s="188"/>
      <c r="AJ8" s="190"/>
      <c r="AK8" s="190"/>
      <c r="AL8" s="191"/>
      <c r="AM8" s="192"/>
      <c r="AN8" s="193"/>
      <c r="AO8" s="190"/>
      <c r="AP8" s="190"/>
      <c r="AQ8" s="190"/>
      <c r="AR8" s="190"/>
      <c r="AS8" s="188"/>
      <c r="AT8" s="194"/>
      <c r="AU8" s="194"/>
      <c r="AV8" s="194"/>
      <c r="AW8" s="194"/>
      <c r="AX8" s="190"/>
      <c r="AY8" s="190"/>
      <c r="AZ8" s="194"/>
      <c r="BA8" s="194"/>
      <c r="BB8" s="194"/>
      <c r="BC8" s="190"/>
      <c r="BD8" s="190"/>
      <c r="BE8" s="194"/>
      <c r="BF8" s="194"/>
      <c r="BG8" s="194"/>
      <c r="BH8" s="194"/>
      <c r="BI8" s="194"/>
      <c r="BJ8" s="195"/>
      <c r="BK8" s="195"/>
      <c r="BL8" s="188"/>
      <c r="BM8" s="188"/>
      <c r="BN8" s="188"/>
      <c r="BP8" s="195"/>
      <c r="BQ8" s="195"/>
    </row>
    <row r="9" spans="1:71" s="196" customFormat="1" ht="22.15" customHeight="1" outlineLevel="1">
      <c r="A9" s="184"/>
      <c r="B9" s="185"/>
      <c r="C9" s="184"/>
      <c r="D9" s="184"/>
      <c r="E9" s="184"/>
      <c r="F9" s="186"/>
      <c r="G9" s="186"/>
      <c r="H9" s="197"/>
      <c r="I9" s="331"/>
      <c r="J9" s="331"/>
      <c r="K9" s="332"/>
      <c r="L9" s="186"/>
      <c r="M9" s="197"/>
      <c r="N9" s="197"/>
      <c r="O9" s="332"/>
      <c r="P9" s="332"/>
      <c r="Q9" s="186"/>
      <c r="R9" s="184"/>
      <c r="S9" s="186"/>
      <c r="T9" s="332"/>
      <c r="U9" s="184"/>
      <c r="V9" s="184"/>
      <c r="W9" s="184"/>
      <c r="X9" s="184"/>
      <c r="Y9" s="184"/>
      <c r="Z9" s="184"/>
      <c r="AA9" s="187"/>
      <c r="AB9" s="188"/>
      <c r="AC9" s="188"/>
      <c r="AD9" s="188"/>
      <c r="AE9" s="188"/>
      <c r="AF9" s="188"/>
      <c r="AG9" s="188"/>
      <c r="AH9" s="188"/>
      <c r="AI9" s="188"/>
      <c r="AJ9" s="190"/>
      <c r="AK9" s="190"/>
      <c r="AL9" s="191"/>
      <c r="AM9" s="192"/>
      <c r="AN9" s="193"/>
      <c r="AO9" s="190"/>
      <c r="AP9" s="190"/>
      <c r="AQ9" s="190"/>
      <c r="AR9" s="190"/>
      <c r="AS9" s="188"/>
      <c r="AT9" s="194"/>
      <c r="AU9" s="194"/>
      <c r="AV9" s="194"/>
      <c r="AW9" s="194"/>
      <c r="AX9" s="190"/>
      <c r="AY9" s="190"/>
      <c r="AZ9" s="194"/>
      <c r="BA9" s="194"/>
      <c r="BB9" s="194"/>
      <c r="BC9" s="190"/>
      <c r="BD9" s="190"/>
      <c r="BE9" s="194"/>
      <c r="BF9" s="194"/>
      <c r="BG9" s="194"/>
      <c r="BH9" s="194"/>
      <c r="BI9" s="194"/>
      <c r="BJ9" s="195"/>
      <c r="BK9" s="195"/>
      <c r="BL9" s="188"/>
      <c r="BM9" s="188"/>
      <c r="BN9" s="188"/>
      <c r="BP9" s="195"/>
      <c r="BQ9" s="195"/>
    </row>
    <row r="10" spans="1:71" s="196" customFormat="1" ht="22.15" customHeight="1" outlineLevel="1">
      <c r="A10" s="184"/>
      <c r="B10" s="185"/>
      <c r="C10" s="184"/>
      <c r="D10" s="184"/>
      <c r="E10" s="184"/>
      <c r="F10" s="186"/>
      <c r="G10" s="186"/>
      <c r="H10" s="197"/>
      <c r="I10" s="331"/>
      <c r="J10" s="331"/>
      <c r="K10" s="332"/>
      <c r="L10" s="186"/>
      <c r="M10" s="197"/>
      <c r="N10" s="197"/>
      <c r="O10" s="332"/>
      <c r="P10" s="332"/>
      <c r="Q10" s="186"/>
      <c r="R10" s="184"/>
      <c r="S10" s="186"/>
      <c r="T10" s="332"/>
      <c r="U10" s="184"/>
      <c r="V10" s="184"/>
      <c r="W10" s="184"/>
      <c r="X10" s="184"/>
      <c r="Y10" s="184"/>
      <c r="Z10" s="184"/>
      <c r="AA10" s="187"/>
      <c r="AB10" s="188"/>
      <c r="AC10" s="188"/>
      <c r="AD10" s="188"/>
      <c r="AE10" s="188"/>
      <c r="AF10" s="188"/>
      <c r="AG10" s="188"/>
      <c r="AH10" s="188"/>
      <c r="AI10" s="188"/>
      <c r="AJ10" s="190"/>
      <c r="AK10" s="190"/>
      <c r="AL10" s="191"/>
      <c r="AM10" s="192"/>
      <c r="AN10" s="193"/>
      <c r="AO10" s="190"/>
      <c r="AP10" s="190"/>
      <c r="AQ10" s="190"/>
      <c r="AR10" s="190"/>
      <c r="AS10" s="188"/>
      <c r="AT10" s="194"/>
      <c r="AU10" s="194"/>
      <c r="AV10" s="194"/>
      <c r="AW10" s="194"/>
      <c r="AX10" s="190"/>
      <c r="AY10" s="190"/>
      <c r="AZ10" s="194"/>
      <c r="BA10" s="194"/>
      <c r="BB10" s="194"/>
      <c r="BC10" s="190"/>
      <c r="BD10" s="190"/>
      <c r="BE10" s="194"/>
      <c r="BF10" s="194"/>
      <c r="BG10" s="194"/>
      <c r="BH10" s="194"/>
      <c r="BI10" s="194"/>
      <c r="BJ10" s="195"/>
      <c r="BK10" s="195"/>
      <c r="BL10" s="188"/>
      <c r="BM10" s="188"/>
      <c r="BN10" s="188"/>
      <c r="BP10" s="195"/>
      <c r="BQ10" s="195"/>
    </row>
    <row r="11" spans="1:71" s="196" customFormat="1" ht="22.15" customHeight="1" outlineLevel="1">
      <c r="A11" s="184"/>
      <c r="B11" s="185"/>
      <c r="C11" s="184"/>
      <c r="D11" s="184"/>
      <c r="E11" s="184"/>
      <c r="F11" s="186"/>
      <c r="G11" s="197"/>
      <c r="H11" s="197"/>
      <c r="I11" s="331"/>
      <c r="J11" s="331"/>
      <c r="K11" s="332"/>
      <c r="L11" s="186"/>
      <c r="M11" s="197"/>
      <c r="N11" s="197"/>
      <c r="O11" s="332"/>
      <c r="P11" s="332"/>
      <c r="Q11" s="186"/>
      <c r="R11" s="184"/>
      <c r="S11" s="186"/>
      <c r="T11" s="332"/>
      <c r="U11" s="184"/>
      <c r="V11" s="184"/>
      <c r="W11" s="184"/>
      <c r="X11" s="184"/>
      <c r="Y11" s="184"/>
      <c r="Z11" s="184"/>
      <c r="AA11" s="187"/>
      <c r="AB11" s="188"/>
      <c r="AC11" s="188"/>
      <c r="AD11" s="188"/>
      <c r="AE11" s="188"/>
      <c r="AF11" s="188"/>
      <c r="AG11" s="188"/>
      <c r="AH11" s="188"/>
      <c r="AI11" s="188"/>
      <c r="AJ11" s="190"/>
      <c r="AK11" s="190"/>
      <c r="AL11" s="191"/>
      <c r="AM11" s="192"/>
      <c r="AN11" s="193"/>
      <c r="AO11" s="190"/>
      <c r="AP11" s="190"/>
      <c r="AQ11" s="190"/>
      <c r="AR11" s="190"/>
      <c r="AS11" s="188"/>
      <c r="AT11" s="194"/>
      <c r="AU11" s="194"/>
      <c r="AV11" s="194"/>
      <c r="AW11" s="194"/>
      <c r="AX11" s="190"/>
      <c r="AY11" s="190"/>
      <c r="AZ11" s="194"/>
      <c r="BA11" s="194"/>
      <c r="BB11" s="194"/>
      <c r="BC11" s="190"/>
      <c r="BD11" s="190"/>
      <c r="BE11" s="194"/>
      <c r="BF11" s="194"/>
      <c r="BG11" s="194"/>
      <c r="BH11" s="194"/>
      <c r="BI11" s="194"/>
      <c r="BJ11" s="195"/>
      <c r="BK11" s="195"/>
      <c r="BL11" s="188"/>
      <c r="BM11" s="188"/>
      <c r="BN11" s="188"/>
      <c r="BP11" s="195"/>
      <c r="BQ11" s="195"/>
    </row>
    <row r="12" spans="1:71" s="183" customFormat="1" ht="15" customHeight="1" outlineLevel="1">
      <c r="A12" s="198"/>
      <c r="B12" s="198"/>
      <c r="C12" s="198"/>
      <c r="D12" s="198"/>
      <c r="E12" s="198"/>
      <c r="F12" s="199"/>
      <c r="G12" s="200"/>
      <c r="H12" s="200"/>
      <c r="I12" s="333"/>
      <c r="J12" s="333"/>
      <c r="K12" s="254"/>
      <c r="L12" s="200"/>
      <c r="M12" s="198"/>
      <c r="N12" s="198"/>
      <c r="O12" s="333"/>
      <c r="P12" s="254"/>
      <c r="Q12" s="200"/>
      <c r="R12" s="200"/>
      <c r="S12" s="198"/>
      <c r="T12" s="254"/>
      <c r="U12" s="198"/>
      <c r="V12" s="198"/>
      <c r="W12" s="198"/>
      <c r="X12" s="198"/>
      <c r="Y12" s="198"/>
      <c r="Z12" s="198"/>
      <c r="AA12" s="201"/>
      <c r="AB12" s="202"/>
      <c r="AC12" s="202"/>
      <c r="AD12" s="202"/>
      <c r="AE12" s="202"/>
      <c r="AF12" s="202"/>
      <c r="AG12" s="202"/>
      <c r="AH12" s="202"/>
      <c r="AI12" s="202"/>
      <c r="AJ12" s="203"/>
      <c r="AK12" s="203"/>
      <c r="AL12" s="204"/>
      <c r="AM12" s="205" t="str">
        <f>LEFT(A2,3)</f>
        <v/>
      </c>
      <c r="AN12" s="206" t="str">
        <f>IF(E2="Bloc 1 - PDI",1,IF(E2="Bloc 3 - PAS",3,""))</f>
        <v/>
      </c>
      <c r="AO12" s="203"/>
      <c r="AP12" s="203"/>
      <c r="AQ12" s="203"/>
      <c r="AR12" s="203"/>
      <c r="AS12" s="202"/>
      <c r="AT12" s="223">
        <f>COUNTIF(AT17:AT506,"&gt;0")</f>
        <v>0</v>
      </c>
      <c r="AU12" s="223">
        <f>COUNTIF(AU17:AU506,"&gt;0")</f>
        <v>0</v>
      </c>
      <c r="AV12" s="223">
        <f>COUNTIF(AV17:AV506,"&gt;0")</f>
        <v>0</v>
      </c>
      <c r="AW12" s="223">
        <f>COUNTIF(AW17:AW506,"&gt;0")</f>
        <v>0</v>
      </c>
      <c r="AX12" s="224"/>
      <c r="AY12" s="224"/>
      <c r="AZ12" s="223">
        <f t="shared" ref="AZ12:BF12" si="0">COUNTIF(AZ17:AZ506,"&gt;0")</f>
        <v>0</v>
      </c>
      <c r="BA12" s="223">
        <f t="shared" si="0"/>
        <v>0</v>
      </c>
      <c r="BB12" s="223">
        <f t="shared" si="0"/>
        <v>0</v>
      </c>
      <c r="BC12" s="203"/>
      <c r="BD12" s="203"/>
      <c r="BE12" s="223">
        <f t="shared" si="0"/>
        <v>0</v>
      </c>
      <c r="BF12" s="223">
        <f t="shared" si="0"/>
        <v>0</v>
      </c>
      <c r="BG12" s="223"/>
      <c r="BH12" s="223">
        <f>COUNTIF(BH17:BH506,"&gt;0")</f>
        <v>0</v>
      </c>
      <c r="BI12" s="223">
        <f>COUNTIF(BI17:BI506,"&gt;0")</f>
        <v>0</v>
      </c>
      <c r="BJ12" s="221"/>
      <c r="BK12" s="221"/>
      <c r="BL12" s="222"/>
      <c r="BM12" s="202"/>
      <c r="BN12" s="202"/>
      <c r="BO12" s="243">
        <f>Calculs!J100</f>
        <v>0</v>
      </c>
      <c r="BP12" s="221"/>
      <c r="BQ12" s="221"/>
      <c r="BR12" s="223">
        <f>COUNTIF(BR17:BR506,"&gt;''")</f>
        <v>0</v>
      </c>
      <c r="BS12" s="223">
        <f>COUNTIF(BS17:BS506,"&gt;''")</f>
        <v>0</v>
      </c>
    </row>
    <row r="13" spans="1:71" s="183" customFormat="1" ht="15.6" customHeight="1">
      <c r="A13" s="198"/>
      <c r="B13" s="198"/>
      <c r="C13" s="198"/>
      <c r="D13" s="198"/>
      <c r="E13" s="198"/>
      <c r="F13" s="200"/>
      <c r="G13" s="200"/>
      <c r="H13" s="200"/>
      <c r="I13" s="333"/>
      <c r="J13" s="333"/>
      <c r="K13" s="254"/>
      <c r="L13" s="200"/>
      <c r="M13" s="198"/>
      <c r="N13" s="198"/>
      <c r="O13" s="333"/>
      <c r="P13" s="254"/>
      <c r="Q13" s="200"/>
      <c r="R13" s="200"/>
      <c r="S13" s="198"/>
      <c r="T13" s="254"/>
      <c r="U13" s="198"/>
      <c r="V13" s="198"/>
      <c r="W13" s="198"/>
      <c r="X13" s="198"/>
      <c r="Y13" s="198"/>
      <c r="Z13" s="198"/>
      <c r="AA13" s="201"/>
      <c r="AB13" s="202"/>
      <c r="AC13" s="202"/>
      <c r="AD13" s="202"/>
      <c r="AE13" s="202"/>
      <c r="AF13" s="202"/>
      <c r="AG13" s="202"/>
      <c r="AH13" s="202"/>
      <c r="AI13" s="202"/>
      <c r="AJ13" s="203"/>
      <c r="AK13" s="203"/>
      <c r="AL13" s="204"/>
      <c r="AM13" s="202"/>
      <c r="AN13" s="202"/>
      <c r="AO13" s="203"/>
      <c r="AP13" s="203"/>
      <c r="AQ13" s="203"/>
      <c r="AR13" s="203"/>
      <c r="AS13" s="202"/>
      <c r="AT13" s="244">
        <f>SUM(AT17:AT506)</f>
        <v>0</v>
      </c>
      <c r="AU13" s="244">
        <f>SUM(AU17:AU506)</f>
        <v>0</v>
      </c>
      <c r="AV13" s="244">
        <f>SUM(AV17:AV506)</f>
        <v>0</v>
      </c>
      <c r="AW13" s="244">
        <f>SUM(AW17:AW506)</f>
        <v>0</v>
      </c>
      <c r="AX13" s="245"/>
      <c r="AY13" s="245"/>
      <c r="AZ13" s="244">
        <f t="shared" ref="AZ13:BF13" si="1">SUM(AZ17:AZ506)</f>
        <v>0</v>
      </c>
      <c r="BA13" s="244">
        <f t="shared" si="1"/>
        <v>0</v>
      </c>
      <c r="BB13" s="244">
        <f t="shared" si="1"/>
        <v>0</v>
      </c>
      <c r="BC13" s="203"/>
      <c r="BD13" s="203"/>
      <c r="BE13" s="244">
        <f>SUM(BE17:BE506)</f>
        <v>0</v>
      </c>
      <c r="BF13" s="244">
        <f t="shared" si="1"/>
        <v>0</v>
      </c>
      <c r="BG13" s="245"/>
      <c r="BH13" s="244">
        <f>SUM(BH17:BH506)</f>
        <v>0</v>
      </c>
      <c r="BI13" s="244">
        <f>SUM(BI17:BI506)</f>
        <v>0</v>
      </c>
      <c r="BJ13" s="246"/>
      <c r="BK13" s="246"/>
      <c r="BL13" s="247">
        <f>SUM(AT13:BI13)</f>
        <v>0</v>
      </c>
      <c r="BM13" s="202"/>
      <c r="BN13" s="202"/>
      <c r="BO13" s="248">
        <f>SUM(BO17:BO506)</f>
        <v>0</v>
      </c>
      <c r="BP13" s="246"/>
      <c r="BQ13" s="246"/>
    </row>
    <row r="14" spans="1:71" s="183" customFormat="1" ht="22.15" customHeight="1">
      <c r="A14" s="232" t="s">
        <v>17</v>
      </c>
      <c r="B14" s="233">
        <f>COUNTIF(B17:B506,"&gt;''")</f>
        <v>0</v>
      </c>
      <c r="C14" s="198"/>
      <c r="D14" s="198"/>
      <c r="E14" s="198"/>
      <c r="F14" s="233">
        <f>COUNTIF(F17:F506,"&gt;''")</f>
        <v>0</v>
      </c>
      <c r="G14" s="233">
        <f>COUNTIF(G17:G506,"P*")</f>
        <v>0</v>
      </c>
      <c r="H14" s="198"/>
      <c r="I14" s="233">
        <f>COUNTIF(I17:I506,"S*")</f>
        <v>0</v>
      </c>
      <c r="J14" s="233">
        <f>COUNTIF(J17:J506,"S*")</f>
        <v>0</v>
      </c>
      <c r="K14" s="233">
        <f>COUNTIF(K17:K506,"S*")</f>
        <v>0</v>
      </c>
      <c r="L14" s="233">
        <f>COUNTIF(L17:L506,"&gt;''")</f>
        <v>0</v>
      </c>
      <c r="M14" s="234"/>
      <c r="N14" s="233">
        <f>COUNTIF(N17:N506,"&gt;''")</f>
        <v>0</v>
      </c>
      <c r="O14" s="233">
        <f>COUNTIF(O17:O506,"S*")</f>
        <v>0</v>
      </c>
      <c r="P14" s="233">
        <f>COUNTIF(P17:P506,"S*")</f>
        <v>0</v>
      </c>
      <c r="Q14" s="233">
        <f>COUNTIF(Q17:Q506,"M*")</f>
        <v>0</v>
      </c>
      <c r="R14" s="233">
        <f>COUNTIF(R17:R506,"S*")</f>
        <v>0</v>
      </c>
      <c r="S14" s="233">
        <f>COUNTIF(S17:S506,"&gt;''")</f>
        <v>0</v>
      </c>
      <c r="T14" s="233">
        <f>COUNTIF(T17:T506,"S*")</f>
        <v>0</v>
      </c>
      <c r="U14" s="234"/>
      <c r="V14" s="234"/>
      <c r="W14" s="234"/>
      <c r="X14" s="235"/>
      <c r="Y14" s="236"/>
      <c r="Z14" s="236"/>
      <c r="AA14" s="237"/>
      <c r="AB14" s="238"/>
      <c r="AC14" s="238"/>
      <c r="AD14" s="238"/>
      <c r="AE14" s="238"/>
      <c r="AF14" s="238"/>
      <c r="AG14" s="238"/>
      <c r="AH14" s="239"/>
      <c r="AI14" s="240"/>
      <c r="AJ14" s="241"/>
      <c r="AK14" s="241"/>
      <c r="AL14" s="242"/>
      <c r="AM14" s="389"/>
      <c r="AN14" s="390"/>
      <c r="AO14" s="390"/>
      <c r="AP14" s="390"/>
      <c r="AQ14" s="390"/>
      <c r="AR14" s="390"/>
      <c r="AS14" s="390"/>
      <c r="AT14" s="390"/>
      <c r="AU14" s="390"/>
      <c r="AV14" s="390"/>
      <c r="AW14" s="390"/>
      <c r="AX14" s="390"/>
      <c r="AY14" s="390"/>
      <c r="AZ14" s="390"/>
      <c r="BA14" s="390"/>
      <c r="BB14" s="390"/>
      <c r="BC14" s="390"/>
      <c r="BD14" s="390"/>
      <c r="BE14" s="390"/>
      <c r="BF14" s="390"/>
      <c r="BG14" s="390"/>
      <c r="BH14" s="390"/>
      <c r="BI14" s="390"/>
      <c r="BJ14" s="390"/>
      <c r="BK14" s="390"/>
      <c r="BL14" s="390"/>
      <c r="BM14" s="390"/>
      <c r="BN14" s="391"/>
    </row>
    <row r="15" spans="1:71" ht="15.6" customHeight="1">
      <c r="A15" s="2"/>
      <c r="B15" s="2"/>
      <c r="C15" s="171"/>
      <c r="D15" s="172"/>
      <c r="E15" s="172"/>
      <c r="F15" s="25"/>
      <c r="G15" s="25"/>
      <c r="H15" s="25"/>
      <c r="I15" s="334"/>
      <c r="J15" s="334"/>
      <c r="K15" s="335"/>
      <c r="L15" s="2"/>
      <c r="M15" s="2"/>
      <c r="N15" s="2"/>
      <c r="O15" s="334"/>
      <c r="P15" s="335"/>
      <c r="Q15" s="25"/>
      <c r="R15" s="25"/>
      <c r="S15" s="2"/>
      <c r="T15" s="335"/>
      <c r="U15" s="1"/>
      <c r="V15" s="1"/>
      <c r="W15" s="3"/>
      <c r="X15" s="210"/>
      <c r="Y15" s="1"/>
      <c r="Z15" s="1"/>
      <c r="AA15" s="20"/>
      <c r="AB15" s="21"/>
      <c r="AC15" s="21"/>
      <c r="AD15" s="21"/>
      <c r="AE15" s="21"/>
      <c r="AF15" s="21"/>
      <c r="AG15" s="21"/>
      <c r="AH15" s="22"/>
      <c r="AI15" s="211"/>
      <c r="AJ15" s="23"/>
      <c r="AK15" s="142"/>
      <c r="AL15" s="19"/>
      <c r="AM15" s="1"/>
      <c r="AN15" s="1"/>
      <c r="AO15" s="26"/>
      <c r="AP15" s="27"/>
      <c r="AQ15" s="218"/>
      <c r="AR15" s="27"/>
      <c r="AS15" s="392" t="s">
        <v>18</v>
      </c>
      <c r="AT15" s="393"/>
      <c r="AU15" s="393"/>
      <c r="AV15" s="393"/>
      <c r="AW15" s="394"/>
      <c r="AX15" s="395" t="s">
        <v>19</v>
      </c>
      <c r="AY15" s="396"/>
      <c r="AZ15" s="393"/>
      <c r="BA15" s="393"/>
      <c r="BB15" s="394"/>
      <c r="BC15" s="218"/>
      <c r="BD15" s="27"/>
      <c r="BE15" s="397" t="s">
        <v>8</v>
      </c>
      <c r="BF15" s="394"/>
      <c r="BG15" s="397" t="s">
        <v>20</v>
      </c>
      <c r="BH15" s="393"/>
      <c r="BI15" s="394"/>
      <c r="BJ15" s="27"/>
      <c r="BK15" s="218"/>
      <c r="BL15" s="28">
        <f>SUM(BL17:BL506)</f>
        <v>0</v>
      </c>
      <c r="BM15" s="24">
        <f>SUM(BM17:BM120)</f>
        <v>0</v>
      </c>
      <c r="BN15" s="24">
        <f>SUM(BN17:BN120)</f>
        <v>0</v>
      </c>
      <c r="BO15" s="398" t="s">
        <v>210</v>
      </c>
      <c r="BP15" s="399"/>
      <c r="BQ15" s="399"/>
      <c r="BR15" s="379" t="s">
        <v>229</v>
      </c>
      <c r="BS15" s="380"/>
    </row>
    <row r="16" spans="1:71" s="144" customFormat="1" ht="53.25" customHeight="1">
      <c r="A16" s="168" t="s">
        <v>21</v>
      </c>
      <c r="B16" s="168" t="s">
        <v>1</v>
      </c>
      <c r="C16" s="168" t="s">
        <v>22</v>
      </c>
      <c r="D16" s="168" t="s">
        <v>23</v>
      </c>
      <c r="E16" s="168" t="s">
        <v>24</v>
      </c>
      <c r="F16" s="168" t="s">
        <v>25</v>
      </c>
      <c r="G16" s="249" t="s">
        <v>2</v>
      </c>
      <c r="H16" s="249" t="s">
        <v>3</v>
      </c>
      <c r="I16" s="249" t="s">
        <v>4</v>
      </c>
      <c r="J16" s="249" t="s">
        <v>285</v>
      </c>
      <c r="K16" s="249" t="s">
        <v>286</v>
      </c>
      <c r="L16" s="168" t="s">
        <v>6</v>
      </c>
      <c r="M16" s="168" t="s">
        <v>3</v>
      </c>
      <c r="N16" s="168" t="s">
        <v>7</v>
      </c>
      <c r="O16" s="330" t="s">
        <v>287</v>
      </c>
      <c r="P16" s="330" t="s">
        <v>288</v>
      </c>
      <c r="Q16" s="286" t="s">
        <v>8</v>
      </c>
      <c r="R16" s="286" t="s">
        <v>26</v>
      </c>
      <c r="S16" s="285" t="s">
        <v>9</v>
      </c>
      <c r="T16" s="285" t="s">
        <v>10</v>
      </c>
      <c r="U16" s="168" t="s">
        <v>11</v>
      </c>
      <c r="V16" s="168" t="s">
        <v>12</v>
      </c>
      <c r="W16" s="168" t="s">
        <v>13</v>
      </c>
      <c r="X16" s="212" t="s">
        <v>27</v>
      </c>
      <c r="Y16" s="213" t="s">
        <v>28</v>
      </c>
      <c r="Z16" s="213" t="s">
        <v>29</v>
      </c>
      <c r="AA16" s="214" t="s">
        <v>30</v>
      </c>
      <c r="AB16" s="213" t="s">
        <v>31</v>
      </c>
      <c r="AC16" s="213" t="s">
        <v>32</v>
      </c>
      <c r="AD16" s="213" t="s">
        <v>33</v>
      </c>
      <c r="AE16" s="213" t="s">
        <v>34</v>
      </c>
      <c r="AF16" s="213" t="s">
        <v>35</v>
      </c>
      <c r="AG16" s="213" t="s">
        <v>36</v>
      </c>
      <c r="AH16" s="215" t="s">
        <v>37</v>
      </c>
      <c r="AI16" s="216" t="s">
        <v>38</v>
      </c>
      <c r="AJ16" s="168" t="s">
        <v>14</v>
      </c>
      <c r="AK16" s="168"/>
      <c r="AL16" s="165"/>
      <c r="AM16" s="168" t="s">
        <v>39</v>
      </c>
      <c r="AN16" s="168" t="s">
        <v>40</v>
      </c>
      <c r="AO16" s="168" t="s">
        <v>41</v>
      </c>
      <c r="AP16" s="168" t="s">
        <v>218</v>
      </c>
      <c r="AQ16" s="168" t="s">
        <v>208</v>
      </c>
      <c r="AR16" s="168" t="s">
        <v>209</v>
      </c>
      <c r="AS16" s="168" t="s">
        <v>18</v>
      </c>
      <c r="AT16" s="169" t="s">
        <v>42</v>
      </c>
      <c r="AU16" s="168" t="s">
        <v>43</v>
      </c>
      <c r="AV16" s="168" t="s">
        <v>291</v>
      </c>
      <c r="AW16" s="168" t="s">
        <v>292</v>
      </c>
      <c r="AX16" s="168" t="s">
        <v>19</v>
      </c>
      <c r="AY16" s="170" t="s">
        <v>7</v>
      </c>
      <c r="AZ16" s="169" t="s">
        <v>44</v>
      </c>
      <c r="BA16" s="168" t="s">
        <v>290</v>
      </c>
      <c r="BB16" s="168" t="s">
        <v>289</v>
      </c>
      <c r="BC16" s="168" t="s">
        <v>217</v>
      </c>
      <c r="BD16" s="168" t="s">
        <v>276</v>
      </c>
      <c r="BE16" s="168" t="s">
        <v>8</v>
      </c>
      <c r="BF16" s="168" t="s">
        <v>45</v>
      </c>
      <c r="BG16" s="168" t="s">
        <v>20</v>
      </c>
      <c r="BH16" s="169" t="s">
        <v>46</v>
      </c>
      <c r="BI16" s="169" t="s">
        <v>47</v>
      </c>
      <c r="BJ16" s="169" t="s">
        <v>48</v>
      </c>
      <c r="BK16" s="169" t="s">
        <v>216</v>
      </c>
      <c r="BL16" s="169" t="s">
        <v>49</v>
      </c>
      <c r="BM16" s="168" t="s">
        <v>50</v>
      </c>
      <c r="BN16" s="169" t="s">
        <v>51</v>
      </c>
      <c r="BO16" s="169" t="s">
        <v>221</v>
      </c>
      <c r="BP16" s="169" t="s">
        <v>219</v>
      </c>
      <c r="BQ16" s="169" t="s">
        <v>220</v>
      </c>
      <c r="BR16" s="169" t="s">
        <v>219</v>
      </c>
      <c r="BS16" s="169" t="s">
        <v>220</v>
      </c>
    </row>
    <row r="17" spans="1:71" ht="12.75" customHeight="1">
      <c r="A17" s="217" t="str">
        <f>IF(' Peticions ET'!A7="", "",' Peticions ET'!A7)</f>
        <v/>
      </c>
      <c r="B17" s="167" t="str">
        <f>IF(OR(A17&lt;&gt;"",F17&lt;&gt;""),"PDI TC","")</f>
        <v/>
      </c>
      <c r="C17" s="167" t="str">
        <f>IF(' Peticions ET'!B7="", "",' Peticions ET'!B7)</f>
        <v/>
      </c>
      <c r="D17" s="167" t="str">
        <f>IF(' Peticions ET'!C7="", "",' Peticions ET'!C7)</f>
        <v/>
      </c>
      <c r="E17" s="167" t="str">
        <f>IF(' Peticions ET'!D7="", "",' Peticions ET'!D7)</f>
        <v/>
      </c>
      <c r="F17" s="166" t="str">
        <f>IF(' Peticions ET'!E7="", "",' Peticions ET'!E7)</f>
        <v/>
      </c>
      <c r="G17" s="166" t="str">
        <f>IF(' Peticions ET'!F7="", "",' Peticions ET'!F7)</f>
        <v/>
      </c>
      <c r="H17" s="30" t="str">
        <f>IF(' Peticions ET'!G7="", "",' Peticions ET'!G7)</f>
        <v/>
      </c>
      <c r="I17" s="40" t="str">
        <f>IF(' Peticions ET'!H7="", "",' Peticions ET'!H7)</f>
        <v/>
      </c>
      <c r="J17" s="40" t="str">
        <f>IF(' Peticions ET'!I7="", "",' Peticions ET'!I7)</f>
        <v/>
      </c>
      <c r="K17" s="40" t="str">
        <f>IF(' Peticions ET'!J7="", "",' Peticions ET'!J7)</f>
        <v/>
      </c>
      <c r="L17" s="30" t="str">
        <f>IF(' Peticions ET'!K7="", "",' Peticions ET'!K7)</f>
        <v/>
      </c>
      <c r="M17" s="30" t="str">
        <f>IF(' Peticions ET'!L7="", "",' Peticions ET'!L7)</f>
        <v/>
      </c>
      <c r="N17" s="30" t="str">
        <f>IF(' Peticions ET'!M7="", "",' Peticions ET'!M7)</f>
        <v/>
      </c>
      <c r="O17" s="40" t="str">
        <f>IF(' Peticions ET'!O7="", "",' Peticions ET'!O7)</f>
        <v/>
      </c>
      <c r="P17" s="7" t="str">
        <f>IF(' Peticions ET'!N7="", "",' Peticions ET'!N7)</f>
        <v/>
      </c>
      <c r="Q17" s="31" t="str">
        <f>IF(' Peticions ET'!R7="", "",' Peticions ET'!R7)</f>
        <v/>
      </c>
      <c r="R17" s="31" t="str">
        <f>IF(' Peticions ET'!S7="", "",' Peticions ET'!S7)</f>
        <v/>
      </c>
      <c r="S17" t="str">
        <f>IF(' Peticions ET'!P7="", "",' Peticions ET'!P7)</f>
        <v/>
      </c>
      <c r="T17" s="264" t="str">
        <f>IF(' Peticions ET'!Q7="", "",' Peticions ET'!Q7)</f>
        <v/>
      </c>
      <c r="U17" s="1"/>
      <c r="V17" s="1"/>
      <c r="W17" s="3"/>
      <c r="X17" s="31"/>
      <c r="Y17" s="31"/>
      <c r="Z17" s="31"/>
      <c r="AA17" s="32"/>
      <c r="AB17" s="33"/>
      <c r="AC17" s="33"/>
      <c r="AD17" s="33"/>
      <c r="AE17" s="33"/>
      <c r="AF17" s="34"/>
      <c r="AG17" s="34"/>
      <c r="AH17" s="34"/>
      <c r="AI17" s="34"/>
      <c r="AJ17" s="35" t="str">
        <f>IF(' Peticions ET'!Z7="", "",' Peticions ET'!Z7)</f>
        <v/>
      </c>
      <c r="AK17" s="143"/>
      <c r="AL17" s="36"/>
      <c r="AM17" s="37" t="str">
        <f t="shared" ref="AM17:AM80" si="2">$AM$12</f>
        <v/>
      </c>
      <c r="AN17" s="38" t="str">
        <f t="shared" ref="AN17:AN80" si="3">$AN$12</f>
        <v/>
      </c>
      <c r="AO17" s="39" t="str">
        <f t="shared" ref="AO17:AO80" si="4">IF(LEFT(B17,3)="Dir", "Sí","")</f>
        <v/>
      </c>
      <c r="AP17" s="40" t="str">
        <f t="shared" ref="AP17:AP80" si="5">IF(LEFT(B17,3)="Dir", "DIR"&amp;AN17, IF(LEFT(B17,3)="PDI", B17, IF(LEFT(B17,5)="PAS t", "PAST",B17)))</f>
        <v/>
      </c>
      <c r="AQ17" s="229" t="str">
        <f t="shared" ref="AQ17:AQ80" si="6">IF(BJ17="S",CONCATENATE(A17,".",AP17,".",BJ17),"")</f>
        <v/>
      </c>
      <c r="AR17" s="220">
        <f>IF(A17="",0,IF(BJ17="S",COUNTIF($AQ$17:AQ17,AQ17),0))</f>
        <v>0</v>
      </c>
      <c r="AS17" s="41" t="str">
        <f>IF(G17&lt;&gt;"",CONCATENATE(LEFT(G17,2),IF(H17="Linux",".L",".W")),"")</f>
        <v/>
      </c>
      <c r="AT17" s="42">
        <f xml:space="preserve"> IF(AS17&lt;&gt;"",VLOOKUP(AS17,Calculs!$B$2:$C$34,2,FALSE),0)</f>
        <v>0</v>
      </c>
      <c r="AU17" s="42">
        <f>IF(I17&lt;&gt;"",IF(LEFT(I17,1)="S", Calculs!$C$63,0),0)</f>
        <v>0</v>
      </c>
      <c r="AV17" s="42">
        <f>IF(J17&lt;&gt;"",IF(LEFT(J17,1)="S", Calculs!$C$53,0),0)</f>
        <v>0</v>
      </c>
      <c r="AW17" s="42">
        <f>IF(K17&lt;&gt;"",IF(LEFT(K17,1)="S", Calculs!$C$54,0),0)</f>
        <v>0</v>
      </c>
      <c r="AX17" s="43" t="str">
        <f t="shared" ref="AX17:AX80" si="7">IF(L17&lt;&gt;"",CONCATENATE(LEFT(L17,3),IF(M17="Linux",".L",".W")),"")</f>
        <v/>
      </c>
      <c r="AY17" s="43" t="str">
        <f t="shared" ref="AY17:AY80" si="8">IF(AX17&lt;&gt;"",IF(LEFT(N17,3)="Com","Compacte",IF(LEFT(N17,3)="Min","Minitorre","?")),"")</f>
        <v/>
      </c>
      <c r="AZ17" s="43">
        <f>SUMIF(Calculs!$B$2:$B$34,AX17,Calculs!$C$2:$C$34)</f>
        <v>0</v>
      </c>
      <c r="BA17" s="42">
        <f>IF(O17&lt;&gt;"",IF(LEFT(O17,1)="S", Calculs!$C$54,0),0)</f>
        <v>0</v>
      </c>
      <c r="BB17" s="42">
        <f>IF(P17&lt;&gt;"",IF(LEFT(P17,1)="S", Calculs!$C$53,0),0)</f>
        <v>0</v>
      </c>
      <c r="BC17" s="229" t="str">
        <f t="shared" ref="BC17:BC80" si="9">IF(BK17="S",CONCATENATE(A17,".",AP17,".",BK17),"")</f>
        <v/>
      </c>
      <c r="BD17" s="220">
        <f>IF(A17="",0, IF(BK17="S",COUNTIF($BC$17:BC17,BC17),0))</f>
        <v>0</v>
      </c>
      <c r="BE17" s="42">
        <f xml:space="preserve"> IF(Q17&lt;&gt;"",IF(Q17&lt;&gt;"Sense monitor",VLOOKUP(_xlfn.CONCAT(LEFT(Q17,2),IF(BF17="NO",".SA",".AA")),Calculs!$B$41:$C$48,2,FALSE),0),0)</f>
        <v>0</v>
      </c>
      <c r="BF17" s="42" t="str">
        <f t="shared" ref="BF17:BF80" si="10">IF(LEFT(R17,1)="S","SI","NO")</f>
        <v>NO</v>
      </c>
      <c r="BG17" s="43" t="str">
        <f>IF(S17&lt;&gt;"",IF(LEFT(S17,2)="MA","MAir",IF(LEFT(S17,1)="i","iMac", IF(LEFT(S17,2)="Mi","Mini", IF(LEFT(S17,2)="MP","MPro","")))),"")</f>
        <v/>
      </c>
      <c r="BH17" s="42">
        <f>SUMIF(Calculs!$B$32:$B$36,TRIM(BG17),Calculs!$C$32:$C$36)</f>
        <v>0</v>
      </c>
      <c r="BI17" s="42">
        <f>IF(T17&lt;&gt;"",IF(LEFT(T17,1)="S", SUMIF(Calculs!$B$67:$B$70, TRIM(BG17), Calculs!$C$67:$C$70),0),0)</f>
        <v>0</v>
      </c>
      <c r="BJ17" s="40" t="str">
        <f>IF(IF(AS17&lt;&gt;"",1,0) + IF(AX17&lt;&gt;"",1,0)+IF(BG17&lt;&gt;"",1,0)&gt;0,"S","N")</f>
        <v>N</v>
      </c>
      <c r="BK17" s="219" t="str">
        <f t="shared" ref="BK17:BK80" si="11">IF(Q17&lt;&gt;"",IF(LEFT(Q17,1)="M","S","N"),"N")</f>
        <v>N</v>
      </c>
      <c r="BL17" s="42">
        <f>AT17+AU17+AV17+AW17+AZ17+BA17+BB17+BI17+BE17+BH17</f>
        <v>0</v>
      </c>
      <c r="BM17" s="42"/>
      <c r="BN17" s="42"/>
      <c r="BO17" s="42">
        <f>IF(B17="",0,IF(AND(BJ17="S",AR17=1), VLOOKUP(B17,Calculs!$B$94:$D$99,3), 0) + IF(AND(BK17="S",BD17=1), VLOOKUP(B17,Calculs!$B$94:$F$99,5), 0))</f>
        <v>0</v>
      </c>
      <c r="BP17" s="40" t="str">
        <f t="shared" ref="BP17:BP80" si="12">IF(AND(BJ17="S",AR17=1 ),AP17,"")</f>
        <v/>
      </c>
      <c r="BQ17" s="219" t="str">
        <f t="shared" ref="BQ17:BQ80" si="13">IF(AND(BK17="S",BD17=1),AP17,"")</f>
        <v/>
      </c>
      <c r="BR17" s="264" t="str">
        <f t="shared" ref="BR17:BR80" si="14">IF(BJ17="S",AP17,"")</f>
        <v/>
      </c>
      <c r="BS17" s="264" t="str">
        <f t="shared" ref="BS17:BS80" si="15">IF(BK17="S",AP17,"")</f>
        <v/>
      </c>
    </row>
    <row r="18" spans="1:71" ht="12.75" customHeight="1">
      <c r="A18" s="217" t="str">
        <f>IF(' Peticions ET'!A8="", "",' Peticions ET'!A8)</f>
        <v/>
      </c>
      <c r="B18" s="167" t="str">
        <f t="shared" ref="B18:B81" si="16">IF(OR(A18&lt;&gt;"",F18&lt;&gt;""),"PDI TC","")</f>
        <v/>
      </c>
      <c r="C18" s="167" t="str">
        <f>IF(' Peticions ET'!B8="", "",' Peticions ET'!B8)</f>
        <v/>
      </c>
      <c r="D18" s="167" t="str">
        <f>IF(' Peticions ET'!C8="", "",' Peticions ET'!C8)</f>
        <v/>
      </c>
      <c r="E18" s="167" t="str">
        <f>IF(' Peticions ET'!D8="", "",' Peticions ET'!D8)</f>
        <v/>
      </c>
      <c r="F18" s="166" t="str">
        <f>IF(' Peticions ET'!E8="", "",' Peticions ET'!E8)</f>
        <v/>
      </c>
      <c r="G18" s="166" t="str">
        <f>IF(' Peticions ET'!F8="", "",' Peticions ET'!F8)</f>
        <v/>
      </c>
      <c r="H18" s="30" t="str">
        <f>IF(' Peticions ET'!G8="", "",' Peticions ET'!G8)</f>
        <v/>
      </c>
      <c r="I18" s="40" t="str">
        <f>IF(' Peticions ET'!H8="", "",' Peticions ET'!H8)</f>
        <v/>
      </c>
      <c r="J18" s="40" t="str">
        <f>IF(' Peticions ET'!I8="", "",' Peticions ET'!I8)</f>
        <v/>
      </c>
      <c r="K18" s="40" t="str">
        <f>IF(' Peticions ET'!J8="", "",' Peticions ET'!J8)</f>
        <v/>
      </c>
      <c r="L18" s="30" t="str">
        <f>IF(' Peticions ET'!K8="", "",' Peticions ET'!K8)</f>
        <v/>
      </c>
      <c r="M18" s="30" t="str">
        <f>IF(' Peticions ET'!L8="", "",' Peticions ET'!L8)</f>
        <v/>
      </c>
      <c r="N18" s="30" t="str">
        <f>IF(' Peticions ET'!M8="", "",' Peticions ET'!M8)</f>
        <v/>
      </c>
      <c r="O18" s="40" t="str">
        <f>IF(' Peticions ET'!O8="", "",' Peticions ET'!O8)</f>
        <v/>
      </c>
      <c r="P18" s="7" t="str">
        <f>IF(' Peticions ET'!N8="", "",' Peticions ET'!N8)</f>
        <v/>
      </c>
      <c r="Q18" s="31" t="str">
        <f>IF(' Peticions ET'!R8="", "",' Peticions ET'!R8)</f>
        <v/>
      </c>
      <c r="R18" s="31" t="str">
        <f>IF(' Peticions ET'!S8="", "",' Peticions ET'!S8)</f>
        <v/>
      </c>
      <c r="S18" t="str">
        <f>IF(' Peticions ET'!P8="", "",' Peticions ET'!P8)</f>
        <v/>
      </c>
      <c r="T18" s="264" t="str">
        <f>IF(' Peticions ET'!Q8="", "",' Peticions ET'!Q8)</f>
        <v/>
      </c>
      <c r="U18" s="1"/>
      <c r="V18" s="1"/>
      <c r="W18" s="3"/>
      <c r="X18" s="31"/>
      <c r="Y18" s="31"/>
      <c r="Z18" s="31"/>
      <c r="AA18" s="32"/>
      <c r="AB18" s="33"/>
      <c r="AC18" s="33"/>
      <c r="AD18" s="33"/>
      <c r="AE18" s="33"/>
      <c r="AF18" s="34"/>
      <c r="AG18" s="34"/>
      <c r="AH18" s="34"/>
      <c r="AI18" s="34"/>
      <c r="AJ18" s="35" t="str">
        <f>IF(' Peticions ET'!Z8="", "",' Peticions ET'!Z8)</f>
        <v/>
      </c>
      <c r="AK18" s="143"/>
      <c r="AL18" s="36"/>
      <c r="AM18" s="37" t="str">
        <f t="shared" si="2"/>
        <v/>
      </c>
      <c r="AN18" s="38" t="str">
        <f t="shared" si="3"/>
        <v/>
      </c>
      <c r="AO18" s="39" t="str">
        <f t="shared" si="4"/>
        <v/>
      </c>
      <c r="AP18" s="40" t="str">
        <f t="shared" si="5"/>
        <v/>
      </c>
      <c r="AQ18" s="229" t="str">
        <f t="shared" si="6"/>
        <v/>
      </c>
      <c r="AR18" s="220">
        <f>IF(A18="",0,IF(BJ18="S",COUNTIF($AQ$17:AQ18,AQ18),0))</f>
        <v>0</v>
      </c>
      <c r="AS18" s="41" t="str">
        <f t="shared" ref="AS18:AS81" si="17">IF(G18&lt;&gt;"",CONCATENATE(LEFT(G18,2),IF(H18="Linux",".L",".W")),"")</f>
        <v/>
      </c>
      <c r="AT18" s="42">
        <f xml:space="preserve"> IF(AS18&lt;&gt;"",VLOOKUP(AS18,Calculs!$B$2:$C$34,2,FALSE),0)</f>
        <v>0</v>
      </c>
      <c r="AU18" s="42">
        <f>IF(I18&lt;&gt;"",IF(LEFT(I18,1)="S", Calculs!$C$63,0),0)</f>
        <v>0</v>
      </c>
      <c r="AV18" s="42">
        <f>IF(J18&lt;&gt;"",IF(LEFT(J18,1)="S", Calculs!$C$53,0),0)</f>
        <v>0</v>
      </c>
      <c r="AW18" s="42">
        <f>IF(K18&lt;&gt;"",IF(LEFT(K18,1)="S", Calculs!$C$54,0),0)</f>
        <v>0</v>
      </c>
      <c r="AX18" s="43" t="str">
        <f t="shared" si="7"/>
        <v/>
      </c>
      <c r="AY18" s="43" t="str">
        <f t="shared" si="8"/>
        <v/>
      </c>
      <c r="AZ18" s="43">
        <f>SUMIF(Calculs!$B$2:$B$34,AX18,Calculs!$C$2:$C$34)</f>
        <v>0</v>
      </c>
      <c r="BA18" s="42">
        <f>IF(O18&lt;&gt;"",IF(LEFT(O18,1)="S", Calculs!$C$54,0),0)</f>
        <v>0</v>
      </c>
      <c r="BB18" s="42">
        <f>IF(P18&lt;&gt;"",IF(LEFT(P18,1)="S", Calculs!$C$53,0),0)</f>
        <v>0</v>
      </c>
      <c r="BC18" s="229" t="str">
        <f t="shared" si="9"/>
        <v/>
      </c>
      <c r="BD18" s="220">
        <f>IF(A18="",0, IF(BK18="S",COUNTIF($BC$17:BC18,BC18),0))</f>
        <v>0</v>
      </c>
      <c r="BE18" s="42">
        <f xml:space="preserve"> IF(Q18&lt;&gt;"",IF(Q18&lt;&gt;"Sense monitor",VLOOKUP(_xlfn.CONCAT(LEFT(Q18,2),IF(BF18="NO",".SA",".AA")),Calculs!$B$41:$C$48,2,FALSE),0),0)</f>
        <v>0</v>
      </c>
      <c r="BF18" s="42" t="str">
        <f t="shared" si="10"/>
        <v>NO</v>
      </c>
      <c r="BG18" s="43" t="str">
        <f t="shared" ref="BG18:BG81" si="18">IF(S18&lt;&gt;"",IF(LEFT(S18,2)="MA","MAir",IF(LEFT(S18,1)="i","iMac", IF(LEFT(S18,2)="Mi","Mini", IF(LEFT(S18,2)="MP","MPro","")))),"")</f>
        <v/>
      </c>
      <c r="BH18" s="42">
        <f>SUMIF(Calculs!$B$32:$B$36,TRIM(BG18),Calculs!$C$32:$C$36)</f>
        <v>0</v>
      </c>
      <c r="BI18" s="42">
        <f>IF(T18&lt;&gt;"",IF(LEFT(T18,1)="S", SUMIF(Calculs!$B$67:$B$70, TRIM(BG18), Calculs!$C$67:$C$70),0),0)</f>
        <v>0</v>
      </c>
      <c r="BJ18" s="40" t="str">
        <f t="shared" ref="BJ18:BJ81" si="19">IF(IF(AS18&lt;&gt;"",1,0) + IF(AX18&lt;&gt;"",1,0)+IF(BG18&lt;&gt;"",1,0)&gt;0,"S","N")</f>
        <v>N</v>
      </c>
      <c r="BK18" s="219" t="str">
        <f t="shared" si="11"/>
        <v>N</v>
      </c>
      <c r="BL18" s="42">
        <f t="shared" ref="BL18:BL81" si="20">AT18+AU18+AV18+AW18+AZ18+BA18+BB18+BI18+BE18+BH18</f>
        <v>0</v>
      </c>
      <c r="BM18" s="42"/>
      <c r="BN18" s="42"/>
      <c r="BO18" s="42">
        <f>IF(B18="",0,IF(AND(BJ18="S",AR18=1), VLOOKUP(B18,Calculs!$B$94:$D$99,3), 0) + IF(AND(BK18="S",BD18=1), VLOOKUP(B18,Calculs!$B$94:$F$99,5), 0))</f>
        <v>0</v>
      </c>
      <c r="BP18" s="40" t="str">
        <f t="shared" si="12"/>
        <v/>
      </c>
      <c r="BQ18" s="219" t="str">
        <f t="shared" si="13"/>
        <v/>
      </c>
      <c r="BR18" s="264" t="str">
        <f t="shared" si="14"/>
        <v/>
      </c>
      <c r="BS18" s="264" t="str">
        <f t="shared" si="15"/>
        <v/>
      </c>
    </row>
    <row r="19" spans="1:71" ht="12.75" customHeight="1">
      <c r="A19" s="217" t="str">
        <f>IF(' Peticions ET'!A9="", "",' Peticions ET'!A9)</f>
        <v/>
      </c>
      <c r="B19" s="167" t="str">
        <f t="shared" si="16"/>
        <v/>
      </c>
      <c r="C19" s="167" t="str">
        <f>IF(' Peticions ET'!B9="", "",' Peticions ET'!B9)</f>
        <v/>
      </c>
      <c r="D19" s="167" t="str">
        <f>IF(' Peticions ET'!C9="", "",' Peticions ET'!C9)</f>
        <v/>
      </c>
      <c r="E19" s="167" t="str">
        <f>IF(' Peticions ET'!D9="", "",' Peticions ET'!D9)</f>
        <v/>
      </c>
      <c r="F19" s="166" t="str">
        <f>IF(' Peticions ET'!E9="", "",' Peticions ET'!E9)</f>
        <v/>
      </c>
      <c r="G19" s="166" t="str">
        <f>IF(' Peticions ET'!F9="", "",' Peticions ET'!F9)</f>
        <v/>
      </c>
      <c r="H19" s="30" t="str">
        <f>IF(' Peticions ET'!G9="", "",' Peticions ET'!G9)</f>
        <v/>
      </c>
      <c r="I19" s="40" t="str">
        <f>IF(' Peticions ET'!H9="", "",' Peticions ET'!H9)</f>
        <v/>
      </c>
      <c r="J19" s="40" t="str">
        <f>IF(' Peticions ET'!I9="", "",' Peticions ET'!I9)</f>
        <v/>
      </c>
      <c r="K19" s="40" t="str">
        <f>IF(' Peticions ET'!J9="", "",' Peticions ET'!J9)</f>
        <v/>
      </c>
      <c r="L19" s="30" t="str">
        <f>IF(' Peticions ET'!K9="", "",' Peticions ET'!K9)</f>
        <v/>
      </c>
      <c r="M19" s="30" t="str">
        <f>IF(' Peticions ET'!L9="", "",' Peticions ET'!L9)</f>
        <v/>
      </c>
      <c r="N19" s="30" t="str">
        <f>IF(' Peticions ET'!M9="", "",' Peticions ET'!M9)</f>
        <v/>
      </c>
      <c r="O19" s="40" t="str">
        <f>IF(' Peticions ET'!O9="", "",' Peticions ET'!O9)</f>
        <v/>
      </c>
      <c r="P19" s="7" t="str">
        <f>IF(' Peticions ET'!N9="", "",' Peticions ET'!N9)</f>
        <v/>
      </c>
      <c r="Q19" s="31" t="str">
        <f>IF(' Peticions ET'!R9="", "",' Peticions ET'!R9)</f>
        <v/>
      </c>
      <c r="R19" s="31" t="str">
        <f>IF(' Peticions ET'!S9="", "",' Peticions ET'!S9)</f>
        <v/>
      </c>
      <c r="S19" t="str">
        <f>IF(' Peticions ET'!P9="", "",' Peticions ET'!P9)</f>
        <v/>
      </c>
      <c r="T19" s="264" t="str">
        <f>IF(' Peticions ET'!Q9="", "",' Peticions ET'!Q9)</f>
        <v/>
      </c>
      <c r="U19" s="1"/>
      <c r="V19" s="1"/>
      <c r="W19" s="3"/>
      <c r="X19" s="31"/>
      <c r="Y19" s="31"/>
      <c r="Z19" s="31"/>
      <c r="AA19" s="32"/>
      <c r="AB19" s="33"/>
      <c r="AC19" s="33"/>
      <c r="AD19" s="33"/>
      <c r="AE19" s="33"/>
      <c r="AF19" s="34"/>
      <c r="AG19" s="34"/>
      <c r="AH19" s="34"/>
      <c r="AI19" s="34"/>
      <c r="AJ19" s="35" t="str">
        <f>IF(' Peticions ET'!Z9="", "",' Peticions ET'!Z9)</f>
        <v/>
      </c>
      <c r="AK19" s="143"/>
      <c r="AL19" s="36"/>
      <c r="AM19" s="37" t="str">
        <f t="shared" si="2"/>
        <v/>
      </c>
      <c r="AN19" s="38" t="str">
        <f t="shared" si="3"/>
        <v/>
      </c>
      <c r="AO19" s="39" t="str">
        <f t="shared" si="4"/>
        <v/>
      </c>
      <c r="AP19" s="40" t="str">
        <f t="shared" si="5"/>
        <v/>
      </c>
      <c r="AQ19" s="229" t="str">
        <f t="shared" si="6"/>
        <v/>
      </c>
      <c r="AR19" s="220">
        <f>IF(A19="",0,IF(BJ19="S",COUNTIF($AQ$17:AQ19,AQ19),0))</f>
        <v>0</v>
      </c>
      <c r="AS19" s="41" t="str">
        <f t="shared" si="17"/>
        <v/>
      </c>
      <c r="AT19" s="42">
        <f xml:space="preserve"> IF(AS19&lt;&gt;"",VLOOKUP(AS19,Calculs!$B$2:$C$34,2,FALSE),0)</f>
        <v>0</v>
      </c>
      <c r="AU19" s="42">
        <f>IF(I19&lt;&gt;"",IF(LEFT(I19,1)="S", Calculs!$C$63,0),0)</f>
        <v>0</v>
      </c>
      <c r="AV19" s="42">
        <f>IF(J19&lt;&gt;"",IF(LEFT(J19,1)="S", Calculs!$C$53,0),0)</f>
        <v>0</v>
      </c>
      <c r="AW19" s="42">
        <f>IF(K19&lt;&gt;"",IF(LEFT(K19,1)="S", Calculs!$C$54,0),0)</f>
        <v>0</v>
      </c>
      <c r="AX19" s="43" t="str">
        <f t="shared" si="7"/>
        <v/>
      </c>
      <c r="AY19" s="43" t="str">
        <f t="shared" si="8"/>
        <v/>
      </c>
      <c r="AZ19" s="43">
        <f>SUMIF(Calculs!$B$2:$B$34,AX19,Calculs!$C$2:$C$34)</f>
        <v>0</v>
      </c>
      <c r="BA19" s="42">
        <f>IF(O19&lt;&gt;"",IF(LEFT(O19,1)="S", Calculs!$C$54,0),0)</f>
        <v>0</v>
      </c>
      <c r="BB19" s="42">
        <f>IF(P19&lt;&gt;"",IF(LEFT(P19,1)="S", Calculs!$C$53,0),0)</f>
        <v>0</v>
      </c>
      <c r="BC19" s="229" t="str">
        <f t="shared" si="9"/>
        <v/>
      </c>
      <c r="BD19" s="220">
        <f>IF(A19="",0, IF(BK19="S",COUNTIF($BC$17:BC19,BC19),0))</f>
        <v>0</v>
      </c>
      <c r="BE19" s="42">
        <f xml:space="preserve"> IF(Q19&lt;&gt;"",IF(Q19&lt;&gt;"Sense monitor",VLOOKUP(_xlfn.CONCAT(LEFT(Q19,2),IF(BF19="NO",".SA",".AA")),Calculs!$B$41:$C$48,2,FALSE),0),0)</f>
        <v>0</v>
      </c>
      <c r="BF19" s="42" t="str">
        <f>IF(LEFT(R19,1)="S","SI","NO")</f>
        <v>NO</v>
      </c>
      <c r="BG19" s="43" t="str">
        <f t="shared" si="18"/>
        <v/>
      </c>
      <c r="BH19" s="42">
        <f>SUMIF(Calculs!$B$32:$B$36,TRIM(BG19),Calculs!$C$32:$C$36)</f>
        <v>0</v>
      </c>
      <c r="BI19" s="42">
        <f>IF(T19&lt;&gt;"",IF(LEFT(T19,1)="S", SUMIF(Calculs!$B$67:$B$70, TRIM(BG19), Calculs!$C$67:$C$70),0),0)</f>
        <v>0</v>
      </c>
      <c r="BJ19" s="40" t="str">
        <f t="shared" si="19"/>
        <v>N</v>
      </c>
      <c r="BK19" s="219" t="str">
        <f t="shared" si="11"/>
        <v>N</v>
      </c>
      <c r="BL19" s="42">
        <f t="shared" si="20"/>
        <v>0</v>
      </c>
      <c r="BM19" s="42"/>
      <c r="BN19" s="42"/>
      <c r="BO19" s="42">
        <f>IF(B19="",0,IF(AND(BJ19="S",AR19=1), VLOOKUP(B19,Calculs!$B$94:$D$99,3), 0) + IF(AND(BK19="S",BD19=1), VLOOKUP(B19,Calculs!$B$94:$F$99,5), 0))</f>
        <v>0</v>
      </c>
      <c r="BP19" s="40" t="str">
        <f t="shared" si="12"/>
        <v/>
      </c>
      <c r="BQ19" s="219" t="str">
        <f t="shared" si="13"/>
        <v/>
      </c>
      <c r="BR19" s="264" t="str">
        <f t="shared" si="14"/>
        <v/>
      </c>
      <c r="BS19" s="264" t="str">
        <f t="shared" si="15"/>
        <v/>
      </c>
    </row>
    <row r="20" spans="1:71" ht="12.75" customHeight="1">
      <c r="A20" s="217" t="str">
        <f>IF(' Peticions ET'!A10="", "",' Peticions ET'!A10)</f>
        <v/>
      </c>
      <c r="B20" s="167" t="str">
        <f t="shared" si="16"/>
        <v/>
      </c>
      <c r="C20" s="167" t="str">
        <f>IF(' Peticions ET'!B10="", "",' Peticions ET'!B10)</f>
        <v/>
      </c>
      <c r="D20" s="167" t="str">
        <f>IF(' Peticions ET'!C10="", "",' Peticions ET'!C10)</f>
        <v/>
      </c>
      <c r="E20" s="167" t="str">
        <f>IF(' Peticions ET'!D10="", "",' Peticions ET'!D10)</f>
        <v/>
      </c>
      <c r="F20" s="166" t="str">
        <f>IF(' Peticions ET'!E10="", "",' Peticions ET'!E10)</f>
        <v/>
      </c>
      <c r="G20" s="166" t="str">
        <f>IF(' Peticions ET'!F10="", "",' Peticions ET'!F10)</f>
        <v/>
      </c>
      <c r="H20" s="30" t="str">
        <f>IF(' Peticions ET'!G10="", "",' Peticions ET'!G10)</f>
        <v/>
      </c>
      <c r="I20" s="40" t="str">
        <f>IF(' Peticions ET'!H10="", "",' Peticions ET'!H10)</f>
        <v/>
      </c>
      <c r="J20" s="40" t="str">
        <f>IF(' Peticions ET'!I10="", "",' Peticions ET'!I10)</f>
        <v/>
      </c>
      <c r="K20" s="40" t="str">
        <f>IF(' Peticions ET'!J10="", "",' Peticions ET'!J10)</f>
        <v/>
      </c>
      <c r="L20" s="30" t="str">
        <f>IF(' Peticions ET'!K10="", "",' Peticions ET'!K10)</f>
        <v/>
      </c>
      <c r="M20" s="30" t="str">
        <f>IF(' Peticions ET'!L10="", "",' Peticions ET'!L10)</f>
        <v/>
      </c>
      <c r="N20" s="30" t="str">
        <f>IF(' Peticions ET'!M10="", "",' Peticions ET'!M10)</f>
        <v/>
      </c>
      <c r="O20" s="40" t="str">
        <f>IF(' Peticions ET'!O10="", "",' Peticions ET'!O10)</f>
        <v/>
      </c>
      <c r="P20" s="7" t="str">
        <f>IF(' Peticions ET'!N10="", "",' Peticions ET'!N10)</f>
        <v/>
      </c>
      <c r="Q20" s="31" t="str">
        <f>IF(' Peticions ET'!R10="", "",' Peticions ET'!R10)</f>
        <v/>
      </c>
      <c r="R20" s="31" t="str">
        <f>IF(' Peticions ET'!S10="", "",' Peticions ET'!S10)</f>
        <v/>
      </c>
      <c r="S20" t="str">
        <f>IF(' Peticions ET'!P10="", "",' Peticions ET'!P10)</f>
        <v/>
      </c>
      <c r="T20" s="264" t="str">
        <f>IF(' Peticions ET'!Q10="", "",' Peticions ET'!Q10)</f>
        <v/>
      </c>
      <c r="U20" s="1"/>
      <c r="V20" s="1"/>
      <c r="W20" s="3"/>
      <c r="X20" s="31"/>
      <c r="Y20" s="31"/>
      <c r="Z20" s="31"/>
      <c r="AA20" s="32"/>
      <c r="AB20" s="33"/>
      <c r="AC20" s="33"/>
      <c r="AD20" s="33"/>
      <c r="AE20" s="33"/>
      <c r="AF20" s="34"/>
      <c r="AG20" s="34"/>
      <c r="AH20" s="34"/>
      <c r="AI20" s="34"/>
      <c r="AJ20" s="35" t="str">
        <f>IF(' Peticions ET'!Z10="", "",' Peticions ET'!Z10)</f>
        <v/>
      </c>
      <c r="AK20" s="143"/>
      <c r="AL20" s="36"/>
      <c r="AM20" s="37" t="str">
        <f t="shared" si="2"/>
        <v/>
      </c>
      <c r="AN20" s="38" t="str">
        <f t="shared" si="3"/>
        <v/>
      </c>
      <c r="AO20" s="39" t="str">
        <f t="shared" si="4"/>
        <v/>
      </c>
      <c r="AP20" s="40" t="str">
        <f t="shared" si="5"/>
        <v/>
      </c>
      <c r="AQ20" s="229" t="str">
        <f t="shared" si="6"/>
        <v/>
      </c>
      <c r="AR20" s="220">
        <f>IF(A20="",0,IF(BJ20="S",COUNTIF($AQ$17:AQ20,AQ20),0))</f>
        <v>0</v>
      </c>
      <c r="AS20" s="41" t="str">
        <f t="shared" si="17"/>
        <v/>
      </c>
      <c r="AT20" s="42">
        <f xml:space="preserve"> IF(AS20&lt;&gt;"",VLOOKUP(AS20,Calculs!$B$2:$C$34,2,FALSE),0)</f>
        <v>0</v>
      </c>
      <c r="AU20" s="42">
        <f>IF(I20&lt;&gt;"",IF(LEFT(I20,1)="S", Calculs!$C$63,0),0)</f>
        <v>0</v>
      </c>
      <c r="AV20" s="42">
        <f>IF(J20&lt;&gt;"",IF(LEFT(J20,1)="S", Calculs!$C$53,0),0)</f>
        <v>0</v>
      </c>
      <c r="AW20" s="42">
        <f>IF(K20&lt;&gt;"",IF(LEFT(K20,1)="S", Calculs!$C$54,0),0)</f>
        <v>0</v>
      </c>
      <c r="AX20" s="43" t="str">
        <f t="shared" si="7"/>
        <v/>
      </c>
      <c r="AY20" s="43" t="str">
        <f t="shared" si="8"/>
        <v/>
      </c>
      <c r="AZ20" s="43">
        <f>SUMIF(Calculs!$B$2:$B$34,AX20,Calculs!$C$2:$C$34)</f>
        <v>0</v>
      </c>
      <c r="BA20" s="42">
        <f>IF(O20&lt;&gt;"",IF(LEFT(O20,1)="S", Calculs!$C$54,0),0)</f>
        <v>0</v>
      </c>
      <c r="BB20" s="42">
        <f>IF(P20&lt;&gt;"",IF(LEFT(P20,1)="S", Calculs!$C$53,0),0)</f>
        <v>0</v>
      </c>
      <c r="BC20" s="229" t="str">
        <f t="shared" si="9"/>
        <v/>
      </c>
      <c r="BD20" s="220">
        <f>IF(A20="",0, IF(BK20="S",COUNTIF($BC$17:BC20,BC20),0))</f>
        <v>0</v>
      </c>
      <c r="BE20" s="42">
        <f xml:space="preserve"> IF(Q20&lt;&gt;"",IF(Q20&lt;&gt;"Sense monitor",VLOOKUP(_xlfn.CONCAT(LEFT(Q20,2),IF(BF20="NO",".SA",".AA")),Calculs!$B$41:$C$48,2,FALSE),0),0)</f>
        <v>0</v>
      </c>
      <c r="BF20" s="42" t="str">
        <f t="shared" si="10"/>
        <v>NO</v>
      </c>
      <c r="BG20" s="43" t="str">
        <f t="shared" si="18"/>
        <v/>
      </c>
      <c r="BH20" s="42">
        <f>SUMIF(Calculs!$B$32:$B$36,TRIM(BG20),Calculs!$C$32:$C$36)</f>
        <v>0</v>
      </c>
      <c r="BI20" s="42">
        <f>IF(T20&lt;&gt;"",IF(LEFT(T20,1)="S", SUMIF(Calculs!$B$67:$B$70, TRIM(BG20), Calculs!$C$67:$C$70),0),0)</f>
        <v>0</v>
      </c>
      <c r="BJ20" s="40" t="str">
        <f t="shared" si="19"/>
        <v>N</v>
      </c>
      <c r="BK20" s="219" t="str">
        <f t="shared" si="11"/>
        <v>N</v>
      </c>
      <c r="BL20" s="42">
        <f t="shared" si="20"/>
        <v>0</v>
      </c>
      <c r="BM20" s="42"/>
      <c r="BN20" s="42"/>
      <c r="BO20" s="42">
        <f>IF(B20="",0,IF(AND(BJ20="S",AR20=1), VLOOKUP(B20,Calculs!$B$94:$D$99,3), 0) + IF(AND(BK20="S",BD20=1), VLOOKUP(B20,Calculs!$B$94:$F$99,5), 0))</f>
        <v>0</v>
      </c>
      <c r="BP20" s="40" t="str">
        <f t="shared" si="12"/>
        <v/>
      </c>
      <c r="BQ20" s="219" t="str">
        <f t="shared" si="13"/>
        <v/>
      </c>
      <c r="BR20" s="264" t="str">
        <f t="shared" si="14"/>
        <v/>
      </c>
      <c r="BS20" s="264" t="str">
        <f t="shared" si="15"/>
        <v/>
      </c>
    </row>
    <row r="21" spans="1:71" ht="12.75" customHeight="1">
      <c r="A21" s="217" t="str">
        <f>IF(' Peticions ET'!A11="", "",' Peticions ET'!A11)</f>
        <v/>
      </c>
      <c r="B21" s="167" t="str">
        <f t="shared" si="16"/>
        <v/>
      </c>
      <c r="C21" s="167" t="str">
        <f>IF(' Peticions ET'!B11="", "",' Peticions ET'!B11)</f>
        <v/>
      </c>
      <c r="D21" s="167" t="str">
        <f>IF(' Peticions ET'!C11="", "",' Peticions ET'!C11)</f>
        <v/>
      </c>
      <c r="E21" s="167" t="str">
        <f>IF(' Peticions ET'!D11="", "",' Peticions ET'!D11)</f>
        <v/>
      </c>
      <c r="F21" s="166" t="str">
        <f>IF(' Peticions ET'!E11="", "",' Peticions ET'!E11)</f>
        <v/>
      </c>
      <c r="G21" s="166" t="str">
        <f>IF(' Peticions ET'!F11="", "",' Peticions ET'!F11)</f>
        <v/>
      </c>
      <c r="H21" s="30" t="str">
        <f>IF(' Peticions ET'!G11="", "",' Peticions ET'!G11)</f>
        <v/>
      </c>
      <c r="I21" s="40" t="str">
        <f>IF(' Peticions ET'!H11="", "",' Peticions ET'!H11)</f>
        <v/>
      </c>
      <c r="J21" s="40" t="str">
        <f>IF(' Peticions ET'!I11="", "",' Peticions ET'!I11)</f>
        <v/>
      </c>
      <c r="K21" s="40" t="str">
        <f>IF(' Peticions ET'!J11="", "",' Peticions ET'!J11)</f>
        <v/>
      </c>
      <c r="L21" s="30" t="str">
        <f>IF(' Peticions ET'!K11="", "",' Peticions ET'!K11)</f>
        <v/>
      </c>
      <c r="M21" s="30" t="str">
        <f>IF(' Peticions ET'!L11="", "",' Peticions ET'!L11)</f>
        <v/>
      </c>
      <c r="N21" s="30" t="str">
        <f>IF(' Peticions ET'!M11="", "",' Peticions ET'!M11)</f>
        <v/>
      </c>
      <c r="O21" s="40" t="str">
        <f>IF(' Peticions ET'!O11="", "",' Peticions ET'!O11)</f>
        <v/>
      </c>
      <c r="P21" s="7" t="str">
        <f>IF(' Peticions ET'!N11="", "",' Peticions ET'!N11)</f>
        <v/>
      </c>
      <c r="Q21" s="31" t="str">
        <f>IF(' Peticions ET'!R11="", "",' Peticions ET'!R11)</f>
        <v/>
      </c>
      <c r="R21" s="31" t="str">
        <f>IF(' Peticions ET'!S11="", "",' Peticions ET'!S11)</f>
        <v/>
      </c>
      <c r="S21" t="str">
        <f>IF(' Peticions ET'!P11="", "",' Peticions ET'!P11)</f>
        <v/>
      </c>
      <c r="T21" s="264" t="str">
        <f>IF(' Peticions ET'!Q11="", "",' Peticions ET'!Q11)</f>
        <v/>
      </c>
      <c r="U21" s="1"/>
      <c r="V21" s="1"/>
      <c r="W21" s="3"/>
      <c r="X21" s="31"/>
      <c r="Y21" s="31"/>
      <c r="Z21" s="31"/>
      <c r="AA21" s="32"/>
      <c r="AB21" s="33"/>
      <c r="AC21" s="33"/>
      <c r="AD21" s="33"/>
      <c r="AE21" s="33"/>
      <c r="AF21" s="34"/>
      <c r="AG21" s="34"/>
      <c r="AH21" s="34"/>
      <c r="AI21" s="34"/>
      <c r="AJ21" s="35" t="str">
        <f>IF(' Peticions ET'!Z11="", "",' Peticions ET'!Z11)</f>
        <v/>
      </c>
      <c r="AK21" s="143"/>
      <c r="AL21" s="36"/>
      <c r="AM21" s="37" t="str">
        <f t="shared" si="2"/>
        <v/>
      </c>
      <c r="AN21" s="38" t="str">
        <f t="shared" si="3"/>
        <v/>
      </c>
      <c r="AO21" s="39" t="str">
        <f t="shared" si="4"/>
        <v/>
      </c>
      <c r="AP21" s="40" t="str">
        <f t="shared" si="5"/>
        <v/>
      </c>
      <c r="AQ21" s="229" t="str">
        <f t="shared" si="6"/>
        <v/>
      </c>
      <c r="AR21" s="220">
        <f>IF(A21="",0,IF(BJ21="S",COUNTIF($AQ$17:AQ21,AQ21),0))</f>
        <v>0</v>
      </c>
      <c r="AS21" s="41" t="str">
        <f t="shared" si="17"/>
        <v/>
      </c>
      <c r="AT21" s="42">
        <f xml:space="preserve"> IF(AS21&lt;&gt;"",VLOOKUP(AS21,Calculs!$B$2:$C$34,2,FALSE),0)</f>
        <v>0</v>
      </c>
      <c r="AU21" s="42">
        <f>IF(I21&lt;&gt;"",IF(LEFT(I21,1)="S", Calculs!$C$63,0),0)</f>
        <v>0</v>
      </c>
      <c r="AV21" s="42">
        <f>IF(J21&lt;&gt;"",IF(LEFT(J21,1)="S", Calculs!$C$53,0),0)</f>
        <v>0</v>
      </c>
      <c r="AW21" s="42">
        <f>IF(K21&lt;&gt;"",IF(LEFT(K21,1)="S", Calculs!$C$54,0),0)</f>
        <v>0</v>
      </c>
      <c r="AX21" s="43" t="str">
        <f t="shared" si="7"/>
        <v/>
      </c>
      <c r="AY21" s="43" t="str">
        <f t="shared" si="8"/>
        <v/>
      </c>
      <c r="AZ21" s="43">
        <f>SUMIF(Calculs!$B$2:$B$34,AX21,Calculs!$C$2:$C$34)</f>
        <v>0</v>
      </c>
      <c r="BA21" s="42">
        <f>IF(O21&lt;&gt;"",IF(LEFT(O21,1)="S", Calculs!$C$54,0),0)</f>
        <v>0</v>
      </c>
      <c r="BB21" s="42">
        <f>IF(P21&lt;&gt;"",IF(LEFT(P21,1)="S", Calculs!$C$53,0),0)</f>
        <v>0</v>
      </c>
      <c r="BC21" s="229" t="str">
        <f t="shared" si="9"/>
        <v/>
      </c>
      <c r="BD21" s="220">
        <f>IF(A21="",0, IF(BK21="S",COUNTIF($BC$17:BC21,BC21),0))</f>
        <v>0</v>
      </c>
      <c r="BE21" s="42">
        <f xml:space="preserve"> IF(Q21&lt;&gt;"",IF(Q21&lt;&gt;"Sense monitor",VLOOKUP(_xlfn.CONCAT(LEFT(Q21,2),IF(BF21="NO",".SA",".AA")),Calculs!$B$41:$C$48,2,FALSE),0),0)</f>
        <v>0</v>
      </c>
      <c r="BF21" s="42" t="str">
        <f t="shared" si="10"/>
        <v>NO</v>
      </c>
      <c r="BG21" s="43" t="str">
        <f t="shared" si="18"/>
        <v/>
      </c>
      <c r="BH21" s="42">
        <f>SUMIF(Calculs!$B$32:$B$36,TRIM(BG21),Calculs!$C$32:$C$36)</f>
        <v>0</v>
      </c>
      <c r="BI21" s="42">
        <f>IF(T21&lt;&gt;"",IF(LEFT(T21,1)="S", SUMIF(Calculs!$B$67:$B$70, TRIM(BG21), Calculs!$C$67:$C$70),0),0)</f>
        <v>0</v>
      </c>
      <c r="BJ21" s="40" t="str">
        <f t="shared" si="19"/>
        <v>N</v>
      </c>
      <c r="BK21" s="219" t="str">
        <f t="shared" si="11"/>
        <v>N</v>
      </c>
      <c r="BL21" s="42">
        <f t="shared" si="20"/>
        <v>0</v>
      </c>
      <c r="BM21" s="42"/>
      <c r="BN21" s="42"/>
      <c r="BO21" s="42">
        <f>IF(B21="",0,IF(AND(BJ21="S",AR21=1), VLOOKUP(B21,Calculs!$B$94:$D$99,3), 0) + IF(AND(BK21="S",BD21=1), VLOOKUP(B21,Calculs!$B$94:$F$99,5), 0))</f>
        <v>0</v>
      </c>
      <c r="BP21" s="40" t="str">
        <f t="shared" si="12"/>
        <v/>
      </c>
      <c r="BQ21" s="219" t="str">
        <f t="shared" si="13"/>
        <v/>
      </c>
      <c r="BR21" s="264" t="str">
        <f t="shared" si="14"/>
        <v/>
      </c>
      <c r="BS21" s="264" t="str">
        <f t="shared" si="15"/>
        <v/>
      </c>
    </row>
    <row r="22" spans="1:71" ht="12.75" customHeight="1">
      <c r="A22" s="217" t="str">
        <f>IF(' Peticions ET'!A12="", "",' Peticions ET'!A12)</f>
        <v/>
      </c>
      <c r="B22" s="167" t="str">
        <f t="shared" si="16"/>
        <v/>
      </c>
      <c r="C22" s="167" t="str">
        <f>IF(' Peticions ET'!B12="", "",' Peticions ET'!B12)</f>
        <v/>
      </c>
      <c r="D22" s="167" t="str">
        <f>IF(' Peticions ET'!C12="", "",' Peticions ET'!C12)</f>
        <v/>
      </c>
      <c r="E22" s="167" t="str">
        <f>IF(' Peticions ET'!D12="", "",' Peticions ET'!D12)</f>
        <v/>
      </c>
      <c r="F22" s="166" t="str">
        <f>IF(' Peticions ET'!E12="", "",' Peticions ET'!E12)</f>
        <v/>
      </c>
      <c r="G22" s="166" t="str">
        <f>IF(' Peticions ET'!F12="", "",' Peticions ET'!F12)</f>
        <v/>
      </c>
      <c r="H22" s="30" t="str">
        <f>IF(' Peticions ET'!G12="", "",' Peticions ET'!G12)</f>
        <v/>
      </c>
      <c r="I22" s="40" t="str">
        <f>IF(' Peticions ET'!H12="", "",' Peticions ET'!H12)</f>
        <v/>
      </c>
      <c r="J22" s="40" t="str">
        <f>IF(' Peticions ET'!I12="", "",' Peticions ET'!I12)</f>
        <v/>
      </c>
      <c r="K22" s="40" t="str">
        <f>IF(' Peticions ET'!J12="", "",' Peticions ET'!J12)</f>
        <v/>
      </c>
      <c r="L22" s="30" t="str">
        <f>IF(' Peticions ET'!K12="", "",' Peticions ET'!K12)</f>
        <v/>
      </c>
      <c r="M22" s="30" t="str">
        <f>IF(' Peticions ET'!L12="", "",' Peticions ET'!L12)</f>
        <v/>
      </c>
      <c r="N22" s="30" t="str">
        <f>IF(' Peticions ET'!M12="", "",' Peticions ET'!M12)</f>
        <v/>
      </c>
      <c r="O22" s="40" t="str">
        <f>IF(' Peticions ET'!O12="", "",' Peticions ET'!O12)</f>
        <v/>
      </c>
      <c r="P22" s="7" t="str">
        <f>IF(' Peticions ET'!N12="", "",' Peticions ET'!N12)</f>
        <v/>
      </c>
      <c r="Q22" s="31" t="str">
        <f>IF(' Peticions ET'!R12="", "",' Peticions ET'!R12)</f>
        <v/>
      </c>
      <c r="R22" s="31" t="str">
        <f>IF(' Peticions ET'!S12="", "",' Peticions ET'!S12)</f>
        <v/>
      </c>
      <c r="S22" t="str">
        <f>IF(' Peticions ET'!P12="", "",' Peticions ET'!P12)</f>
        <v/>
      </c>
      <c r="T22" s="264" t="str">
        <f>IF(' Peticions ET'!Q12="", "",' Peticions ET'!Q12)</f>
        <v/>
      </c>
      <c r="U22" s="1"/>
      <c r="V22" s="1"/>
      <c r="W22" s="3"/>
      <c r="X22" s="31"/>
      <c r="Y22" s="31"/>
      <c r="Z22" s="31"/>
      <c r="AA22" s="32"/>
      <c r="AB22" s="33"/>
      <c r="AC22" s="33"/>
      <c r="AD22" s="33"/>
      <c r="AE22" s="33"/>
      <c r="AF22" s="34"/>
      <c r="AG22" s="34"/>
      <c r="AH22" s="34"/>
      <c r="AI22" s="34"/>
      <c r="AJ22" s="35" t="str">
        <f>IF(' Peticions ET'!Z12="", "",' Peticions ET'!Z12)</f>
        <v/>
      </c>
      <c r="AK22" s="143"/>
      <c r="AL22" s="36"/>
      <c r="AM22" s="37" t="str">
        <f t="shared" si="2"/>
        <v/>
      </c>
      <c r="AN22" s="38" t="str">
        <f t="shared" si="3"/>
        <v/>
      </c>
      <c r="AO22" s="39" t="str">
        <f t="shared" si="4"/>
        <v/>
      </c>
      <c r="AP22" s="40" t="str">
        <f t="shared" si="5"/>
        <v/>
      </c>
      <c r="AQ22" s="229" t="str">
        <f t="shared" si="6"/>
        <v/>
      </c>
      <c r="AR22" s="220">
        <f>IF(A22="",0,IF(BJ22="S",COUNTIF($AQ$17:AQ22,AQ22),0))</f>
        <v>0</v>
      </c>
      <c r="AS22" s="41" t="str">
        <f t="shared" si="17"/>
        <v/>
      </c>
      <c r="AT22" s="42">
        <f xml:space="preserve"> IF(AS22&lt;&gt;"",VLOOKUP(AS22,Calculs!$B$2:$C$34,2,FALSE),0)</f>
        <v>0</v>
      </c>
      <c r="AU22" s="42">
        <f>IF(I22&lt;&gt;"",IF(LEFT(I22,1)="S", Calculs!$C$63,0),0)</f>
        <v>0</v>
      </c>
      <c r="AV22" s="42">
        <f>IF(J22&lt;&gt;"",IF(LEFT(J22,1)="S", Calculs!$C$53,0),0)</f>
        <v>0</v>
      </c>
      <c r="AW22" s="42">
        <f>IF(K22&lt;&gt;"",IF(LEFT(K22,1)="S", Calculs!$C$54,0),0)</f>
        <v>0</v>
      </c>
      <c r="AX22" s="43" t="str">
        <f t="shared" si="7"/>
        <v/>
      </c>
      <c r="AY22" s="43" t="str">
        <f t="shared" si="8"/>
        <v/>
      </c>
      <c r="AZ22" s="43">
        <f>SUMIF(Calculs!$B$2:$B$34,AX22,Calculs!$C$2:$C$34)</f>
        <v>0</v>
      </c>
      <c r="BA22" s="42">
        <f>IF(O22&lt;&gt;"",IF(LEFT(O22,1)="S", Calculs!$C$54,0),0)</f>
        <v>0</v>
      </c>
      <c r="BB22" s="42">
        <f>IF(P22&lt;&gt;"",IF(LEFT(P22,1)="S", Calculs!$C$53,0),0)</f>
        <v>0</v>
      </c>
      <c r="BC22" s="229" t="str">
        <f t="shared" si="9"/>
        <v/>
      </c>
      <c r="BD22" s="220">
        <f>IF(A22="",0, IF(BK22="S",COUNTIF($BC$17:BC22,BC22),0))</f>
        <v>0</v>
      </c>
      <c r="BE22" s="42">
        <f xml:space="preserve"> IF(Q22&lt;&gt;"",IF(Q22&lt;&gt;"Sense monitor",VLOOKUP(_xlfn.CONCAT(LEFT(Q22,2),IF(BF22="NO",".SA",".AA")),Calculs!$B$41:$C$48,2,FALSE),0),0)</f>
        <v>0</v>
      </c>
      <c r="BF22" s="42" t="str">
        <f t="shared" si="10"/>
        <v>NO</v>
      </c>
      <c r="BG22" s="43" t="str">
        <f t="shared" si="18"/>
        <v/>
      </c>
      <c r="BH22" s="42">
        <f>SUMIF(Calculs!$B$32:$B$36,TRIM(BG22),Calculs!$C$32:$C$36)</f>
        <v>0</v>
      </c>
      <c r="BI22" s="42">
        <f>IF(T22&lt;&gt;"",IF(LEFT(T22,1)="S", SUMIF(Calculs!$B$67:$B$70, TRIM(BG22), Calculs!$C$67:$C$70),0),0)</f>
        <v>0</v>
      </c>
      <c r="BJ22" s="40" t="str">
        <f t="shared" si="19"/>
        <v>N</v>
      </c>
      <c r="BK22" s="219" t="str">
        <f t="shared" si="11"/>
        <v>N</v>
      </c>
      <c r="BL22" s="42">
        <f t="shared" si="20"/>
        <v>0</v>
      </c>
      <c r="BM22" s="42"/>
      <c r="BN22" s="42"/>
      <c r="BO22" s="42">
        <f>IF(B22="",0,IF(AND(BJ22="S",AR22=1), VLOOKUP(B22,Calculs!$B$94:$D$99,3), 0) + IF(AND(BK22="S",BD22=1), VLOOKUP(B22,Calculs!$B$94:$F$99,5), 0))</f>
        <v>0</v>
      </c>
      <c r="BP22" s="40" t="str">
        <f t="shared" si="12"/>
        <v/>
      </c>
      <c r="BQ22" s="219" t="str">
        <f t="shared" si="13"/>
        <v/>
      </c>
      <c r="BR22" s="264" t="str">
        <f t="shared" si="14"/>
        <v/>
      </c>
      <c r="BS22" s="264" t="str">
        <f t="shared" si="15"/>
        <v/>
      </c>
    </row>
    <row r="23" spans="1:71" ht="12.75" customHeight="1">
      <c r="A23" s="217" t="str">
        <f>IF(' Peticions ET'!A13="", "",' Peticions ET'!A13)</f>
        <v/>
      </c>
      <c r="B23" s="167" t="str">
        <f t="shared" si="16"/>
        <v/>
      </c>
      <c r="C23" s="167" t="str">
        <f>IF(' Peticions ET'!B13="", "",' Peticions ET'!B13)</f>
        <v/>
      </c>
      <c r="D23" s="167" t="str">
        <f>IF(' Peticions ET'!C13="", "",' Peticions ET'!C13)</f>
        <v/>
      </c>
      <c r="E23" s="167" t="str">
        <f>IF(' Peticions ET'!D13="", "",' Peticions ET'!D13)</f>
        <v/>
      </c>
      <c r="F23" s="166"/>
      <c r="G23" s="166" t="str">
        <f>IF(' Peticions ET'!F13="", "",' Peticions ET'!F13)</f>
        <v/>
      </c>
      <c r="H23" s="30" t="str">
        <f>IF(' Peticions ET'!G13="", "",' Peticions ET'!G13)</f>
        <v/>
      </c>
      <c r="I23" s="40" t="str">
        <f>IF(' Peticions ET'!H13="", "",' Peticions ET'!H13)</f>
        <v/>
      </c>
      <c r="J23" s="40" t="str">
        <f>IF(' Peticions ET'!I13="", "",' Peticions ET'!I13)</f>
        <v/>
      </c>
      <c r="K23" s="40" t="str">
        <f>IF(' Peticions ET'!J13="", "",' Peticions ET'!J13)</f>
        <v/>
      </c>
      <c r="L23" s="30" t="str">
        <f>IF(' Peticions ET'!K13="", "",' Peticions ET'!K13)</f>
        <v/>
      </c>
      <c r="M23" s="30" t="str">
        <f>IF(' Peticions ET'!L13="", "",' Peticions ET'!L13)</f>
        <v/>
      </c>
      <c r="N23" s="30" t="str">
        <f>IF(' Peticions ET'!M13="", "",' Peticions ET'!M13)</f>
        <v/>
      </c>
      <c r="O23" s="40" t="str">
        <f>IF(' Peticions ET'!O13="", "",' Peticions ET'!O13)</f>
        <v/>
      </c>
      <c r="P23" s="7" t="str">
        <f>IF(' Peticions ET'!N13="", "",' Peticions ET'!N13)</f>
        <v/>
      </c>
      <c r="Q23" s="31" t="str">
        <f>IF(' Peticions ET'!R13="", "",' Peticions ET'!R13)</f>
        <v/>
      </c>
      <c r="R23" s="31" t="str">
        <f>IF(' Peticions ET'!S13="", "",' Peticions ET'!S13)</f>
        <v/>
      </c>
      <c r="S23" t="str">
        <f>IF(' Peticions ET'!P13="", "",' Peticions ET'!P13)</f>
        <v/>
      </c>
      <c r="T23" s="264" t="str">
        <f>IF(' Peticions ET'!Q13="", "",' Peticions ET'!Q13)</f>
        <v/>
      </c>
      <c r="U23" s="1"/>
      <c r="V23" s="1"/>
      <c r="W23" s="3"/>
      <c r="X23" s="31"/>
      <c r="Y23" s="31"/>
      <c r="Z23" s="31"/>
      <c r="AA23" s="32"/>
      <c r="AB23" s="33"/>
      <c r="AC23" s="33"/>
      <c r="AD23" s="33"/>
      <c r="AE23" s="33"/>
      <c r="AF23" s="34"/>
      <c r="AG23" s="34"/>
      <c r="AH23" s="34"/>
      <c r="AI23" s="34"/>
      <c r="AJ23" s="35" t="str">
        <f>IF(' Peticions ET'!Z13="", "",' Peticions ET'!Z13)</f>
        <v/>
      </c>
      <c r="AK23" s="143"/>
      <c r="AL23" s="36"/>
      <c r="AM23" s="37" t="str">
        <f t="shared" si="2"/>
        <v/>
      </c>
      <c r="AN23" s="38" t="str">
        <f t="shared" si="3"/>
        <v/>
      </c>
      <c r="AO23" s="39" t="str">
        <f t="shared" si="4"/>
        <v/>
      </c>
      <c r="AP23" s="40" t="str">
        <f t="shared" si="5"/>
        <v/>
      </c>
      <c r="AQ23" s="229" t="str">
        <f t="shared" si="6"/>
        <v/>
      </c>
      <c r="AR23" s="220">
        <f>IF(A23="",0,IF(BJ23="S",COUNTIF($AQ$17:AQ23,AQ23),0))</f>
        <v>0</v>
      </c>
      <c r="AS23" s="41" t="str">
        <f t="shared" si="17"/>
        <v/>
      </c>
      <c r="AT23" s="42">
        <f xml:space="preserve"> IF(AS23&lt;&gt;"",VLOOKUP(AS23,Calculs!$B$2:$C$34,2,FALSE),0)</f>
        <v>0</v>
      </c>
      <c r="AU23" s="42">
        <f>IF(I23&lt;&gt;"",IF(LEFT(I23,1)="S", Calculs!$C$63,0),0)</f>
        <v>0</v>
      </c>
      <c r="AV23" s="42">
        <f>IF(J23&lt;&gt;"",IF(LEFT(J23,1)="S", Calculs!$C$53,0),0)</f>
        <v>0</v>
      </c>
      <c r="AW23" s="42">
        <f>IF(K23&lt;&gt;"",IF(LEFT(K23,1)="S", Calculs!$C$54,0),0)</f>
        <v>0</v>
      </c>
      <c r="AX23" s="43" t="str">
        <f t="shared" si="7"/>
        <v/>
      </c>
      <c r="AY23" s="43" t="str">
        <f t="shared" si="8"/>
        <v/>
      </c>
      <c r="AZ23" s="43">
        <f>SUMIF(Calculs!$B$2:$B$34,AX23,Calculs!$C$2:$C$34)</f>
        <v>0</v>
      </c>
      <c r="BA23" s="42">
        <f>IF(O23&lt;&gt;"",IF(LEFT(O23,1)="S", Calculs!$C$54,0),0)</f>
        <v>0</v>
      </c>
      <c r="BB23" s="42">
        <f>IF(P23&lt;&gt;"",IF(LEFT(P23,1)="S", Calculs!$C$53,0),0)</f>
        <v>0</v>
      </c>
      <c r="BC23" s="229" t="str">
        <f t="shared" si="9"/>
        <v/>
      </c>
      <c r="BD23" s="220">
        <f>IF(A23="",0, IF(BK23="S",COUNTIF($BC$17:BC23,BC23),0))</f>
        <v>0</v>
      </c>
      <c r="BE23" s="42">
        <f xml:space="preserve"> IF(Q23&lt;&gt;"",IF(Q23&lt;&gt;"Sense monitor",VLOOKUP(_xlfn.CONCAT(LEFT(Q23,2),IF(BF23="NO",".SA",".AA")),Calculs!$B$41:$C$48,2,FALSE),0),0)</f>
        <v>0</v>
      </c>
      <c r="BF23" s="42" t="str">
        <f t="shared" si="10"/>
        <v>NO</v>
      </c>
      <c r="BG23" s="43" t="str">
        <f t="shared" si="18"/>
        <v/>
      </c>
      <c r="BH23" s="42">
        <f>SUMIF(Calculs!$B$32:$B$36,TRIM(BG23),Calculs!$C$32:$C$36)</f>
        <v>0</v>
      </c>
      <c r="BI23" s="42">
        <f>IF(T23&lt;&gt;"",IF(LEFT(T23,1)="S", SUMIF(Calculs!$B$67:$B$70, TRIM(BG23), Calculs!$C$67:$C$70),0),0)</f>
        <v>0</v>
      </c>
      <c r="BJ23" s="40" t="str">
        <f t="shared" si="19"/>
        <v>N</v>
      </c>
      <c r="BK23" s="219" t="str">
        <f t="shared" si="11"/>
        <v>N</v>
      </c>
      <c r="BL23" s="42">
        <f t="shared" si="20"/>
        <v>0</v>
      </c>
      <c r="BM23" s="42"/>
      <c r="BN23" s="42"/>
      <c r="BO23" s="42">
        <f>IF(B23="",0,IF(AND(BJ23="S",AR23=1), VLOOKUP(B23,Calculs!$B$94:$D$99,3), 0) + IF(AND(BK23="S",BD23=1), VLOOKUP(B23,Calculs!$B$94:$F$99,5), 0))</f>
        <v>0</v>
      </c>
      <c r="BP23" s="40" t="str">
        <f t="shared" si="12"/>
        <v/>
      </c>
      <c r="BQ23" s="219" t="str">
        <f t="shared" si="13"/>
        <v/>
      </c>
      <c r="BR23" s="264" t="str">
        <f t="shared" si="14"/>
        <v/>
      </c>
      <c r="BS23" s="264" t="str">
        <f t="shared" si="15"/>
        <v/>
      </c>
    </row>
    <row r="24" spans="1:71" ht="12.75" customHeight="1">
      <c r="A24" s="217"/>
      <c r="B24" s="167" t="str">
        <f t="shared" si="16"/>
        <v/>
      </c>
      <c r="C24" s="167" t="str">
        <f>IF(' Peticions ET'!B14="", "",' Peticions ET'!B14)</f>
        <v/>
      </c>
      <c r="D24" s="167" t="str">
        <f>IF(' Peticions ET'!C14="", "",' Peticions ET'!C14)</f>
        <v/>
      </c>
      <c r="E24" s="167" t="str">
        <f>IF(' Peticions ET'!D14="", "",' Peticions ET'!D14)</f>
        <v/>
      </c>
      <c r="F24" s="166"/>
      <c r="G24" s="166" t="str">
        <f>IF(' Peticions ET'!F14="", "",' Peticions ET'!F14)</f>
        <v/>
      </c>
      <c r="H24" s="30" t="str">
        <f>IF(' Peticions ET'!G14="", "",' Peticions ET'!G14)</f>
        <v/>
      </c>
      <c r="I24" s="40" t="str">
        <f>IF(' Peticions ET'!H14="", "",' Peticions ET'!H14)</f>
        <v/>
      </c>
      <c r="J24" s="40" t="str">
        <f>IF(' Peticions ET'!I14="", "",' Peticions ET'!I14)</f>
        <v/>
      </c>
      <c r="K24" s="40" t="str">
        <f>IF(' Peticions ET'!J14="", "",' Peticions ET'!J14)</f>
        <v/>
      </c>
      <c r="L24" s="30" t="str">
        <f>IF(' Peticions ET'!K14="", "",' Peticions ET'!K14)</f>
        <v/>
      </c>
      <c r="M24" s="30" t="str">
        <f>IF(' Peticions ET'!L14="", "",' Peticions ET'!L14)</f>
        <v/>
      </c>
      <c r="N24" s="30" t="str">
        <f>IF(' Peticions ET'!M14="", "",' Peticions ET'!M14)</f>
        <v/>
      </c>
      <c r="O24" s="40" t="str">
        <f>IF(' Peticions ET'!O14="", "",' Peticions ET'!O14)</f>
        <v/>
      </c>
      <c r="P24" s="7" t="str">
        <f>IF(' Peticions ET'!N14="", "",' Peticions ET'!N14)</f>
        <v/>
      </c>
      <c r="Q24" s="31" t="str">
        <f>IF(' Peticions ET'!R14="", "",' Peticions ET'!R14)</f>
        <v/>
      </c>
      <c r="R24" s="31" t="str">
        <f>IF(' Peticions ET'!S14="", "",' Peticions ET'!S14)</f>
        <v/>
      </c>
      <c r="S24" t="str">
        <f>IF(' Peticions ET'!P14="", "",' Peticions ET'!P14)</f>
        <v/>
      </c>
      <c r="T24" s="264" t="str">
        <f>IF(' Peticions ET'!Q14="", "",' Peticions ET'!Q14)</f>
        <v/>
      </c>
      <c r="U24" s="1"/>
      <c r="V24" s="1"/>
      <c r="W24" s="3"/>
      <c r="X24" s="31"/>
      <c r="Y24" s="31"/>
      <c r="Z24" s="31"/>
      <c r="AA24" s="32"/>
      <c r="AB24" s="33"/>
      <c r="AC24" s="33"/>
      <c r="AD24" s="33"/>
      <c r="AE24" s="33"/>
      <c r="AF24" s="34"/>
      <c r="AG24" s="34"/>
      <c r="AH24" s="34"/>
      <c r="AI24" s="34"/>
      <c r="AJ24" s="35" t="str">
        <f>IF(' Peticions ET'!Z14="", "",' Peticions ET'!Z14)</f>
        <v/>
      </c>
      <c r="AK24" s="143"/>
      <c r="AL24" s="36"/>
      <c r="AM24" s="37" t="str">
        <f t="shared" si="2"/>
        <v/>
      </c>
      <c r="AN24" s="38" t="str">
        <f t="shared" si="3"/>
        <v/>
      </c>
      <c r="AO24" s="39" t="str">
        <f t="shared" si="4"/>
        <v/>
      </c>
      <c r="AP24" s="40" t="str">
        <f t="shared" si="5"/>
        <v/>
      </c>
      <c r="AQ24" s="229" t="str">
        <f t="shared" si="6"/>
        <v/>
      </c>
      <c r="AR24" s="220">
        <f>IF(A24="",0,IF(BJ24="S",COUNTIF($AQ$17:AQ24,AQ24),0))</f>
        <v>0</v>
      </c>
      <c r="AS24" s="41" t="str">
        <f t="shared" si="17"/>
        <v/>
      </c>
      <c r="AT24" s="42">
        <f xml:space="preserve"> IF(AS24&lt;&gt;"",VLOOKUP(AS24,Calculs!$B$2:$C$34,2,FALSE),0)</f>
        <v>0</v>
      </c>
      <c r="AU24" s="42">
        <f>IF(I24&lt;&gt;"",IF(LEFT(I24,1)="S", Calculs!$C$63,0),0)</f>
        <v>0</v>
      </c>
      <c r="AV24" s="42">
        <f>IF(J24&lt;&gt;"",IF(LEFT(J24,1)="S", Calculs!$C$53,0),0)</f>
        <v>0</v>
      </c>
      <c r="AW24" s="42">
        <f>IF(K24&lt;&gt;"",IF(LEFT(K24,1)="S", Calculs!$C$54,0),0)</f>
        <v>0</v>
      </c>
      <c r="AX24" s="43" t="str">
        <f t="shared" si="7"/>
        <v/>
      </c>
      <c r="AY24" s="43" t="str">
        <f t="shared" si="8"/>
        <v/>
      </c>
      <c r="AZ24" s="43">
        <f>SUMIF(Calculs!$B$2:$B$34,AX24,Calculs!$C$2:$C$34)</f>
        <v>0</v>
      </c>
      <c r="BA24" s="42">
        <f>IF(O24&lt;&gt;"",IF(LEFT(O24,1)="S", Calculs!$C$54,0),0)</f>
        <v>0</v>
      </c>
      <c r="BB24" s="42">
        <f>IF(P24&lt;&gt;"",IF(LEFT(P24,1)="S", Calculs!$C$53,0),0)</f>
        <v>0</v>
      </c>
      <c r="BC24" s="229" t="str">
        <f t="shared" si="9"/>
        <v/>
      </c>
      <c r="BD24" s="220">
        <f>IF(A24="",0, IF(BK24="S",COUNTIF($BC$17:BC24,BC24),0))</f>
        <v>0</v>
      </c>
      <c r="BE24" s="42">
        <f xml:space="preserve"> IF(Q24&lt;&gt;"",IF(Q24&lt;&gt;"Sense monitor",VLOOKUP(_xlfn.CONCAT(LEFT(Q24,2),IF(BF24="NO",".SA",".AA")),Calculs!$B$41:$C$48,2,FALSE),0),0)</f>
        <v>0</v>
      </c>
      <c r="BF24" s="42" t="str">
        <f t="shared" si="10"/>
        <v>NO</v>
      </c>
      <c r="BG24" s="43" t="str">
        <f t="shared" si="18"/>
        <v/>
      </c>
      <c r="BH24" s="42">
        <f>SUMIF(Calculs!$B$32:$B$36,TRIM(BG24),Calculs!$C$32:$C$36)</f>
        <v>0</v>
      </c>
      <c r="BI24" s="42">
        <f>IF(T24&lt;&gt;"",IF(LEFT(T24,1)="S", SUMIF(Calculs!$B$67:$B$70, TRIM(BG24), Calculs!$C$67:$C$70),0),0)</f>
        <v>0</v>
      </c>
      <c r="BJ24" s="40" t="str">
        <f t="shared" si="19"/>
        <v>N</v>
      </c>
      <c r="BK24" s="219" t="str">
        <f t="shared" si="11"/>
        <v>N</v>
      </c>
      <c r="BL24" s="42">
        <f t="shared" si="20"/>
        <v>0</v>
      </c>
      <c r="BM24" s="42"/>
      <c r="BN24" s="42"/>
      <c r="BO24" s="42">
        <f>IF(B24="",0,IF(AND(BJ24="S",AR24=1), VLOOKUP(B24,Calculs!$B$94:$D$99,3), 0) + IF(AND(BK24="S",BD24=1), VLOOKUP(B24,Calculs!$B$94:$F$99,5), 0))</f>
        <v>0</v>
      </c>
      <c r="BP24" s="40" t="str">
        <f t="shared" si="12"/>
        <v/>
      </c>
      <c r="BQ24" s="219" t="str">
        <f t="shared" si="13"/>
        <v/>
      </c>
      <c r="BR24" s="264" t="str">
        <f t="shared" si="14"/>
        <v/>
      </c>
      <c r="BS24" s="264" t="str">
        <f t="shared" si="15"/>
        <v/>
      </c>
    </row>
    <row r="25" spans="1:71" ht="12.75" customHeight="1">
      <c r="A25" s="217"/>
      <c r="B25" s="167" t="str">
        <f t="shared" si="16"/>
        <v/>
      </c>
      <c r="C25" s="167" t="str">
        <f>IF(' Peticions ET'!B15="", "",' Peticions ET'!B15)</f>
        <v/>
      </c>
      <c r="D25" s="167" t="str">
        <f>IF(' Peticions ET'!C15="", "",' Peticions ET'!C15)</f>
        <v/>
      </c>
      <c r="E25" s="167" t="str">
        <f>IF(' Peticions ET'!D15="", "",' Peticions ET'!D15)</f>
        <v/>
      </c>
      <c r="F25" s="166"/>
      <c r="G25" s="166" t="str">
        <f>IF(' Peticions ET'!F15="", "",' Peticions ET'!F15)</f>
        <v/>
      </c>
      <c r="H25" s="30" t="str">
        <f>IF(' Peticions ET'!G15="", "",' Peticions ET'!G15)</f>
        <v/>
      </c>
      <c r="I25" s="40" t="str">
        <f>IF(' Peticions ET'!H15="", "",' Peticions ET'!H15)</f>
        <v/>
      </c>
      <c r="J25" s="40" t="str">
        <f>IF(' Peticions ET'!I15="", "",' Peticions ET'!I15)</f>
        <v/>
      </c>
      <c r="K25" s="40" t="str">
        <f>IF(' Peticions ET'!J15="", "",' Peticions ET'!J15)</f>
        <v/>
      </c>
      <c r="L25" s="30" t="str">
        <f>IF(' Peticions ET'!K15="", "",' Peticions ET'!K15)</f>
        <v/>
      </c>
      <c r="M25" s="30" t="str">
        <f>IF(' Peticions ET'!L15="", "",' Peticions ET'!L15)</f>
        <v/>
      </c>
      <c r="N25" s="30" t="str">
        <f>IF(' Peticions ET'!M15="", "",' Peticions ET'!M15)</f>
        <v/>
      </c>
      <c r="O25" s="40" t="str">
        <f>IF(' Peticions ET'!O15="", "",' Peticions ET'!O15)</f>
        <v/>
      </c>
      <c r="P25" s="7" t="str">
        <f>IF(' Peticions ET'!N15="", "",' Peticions ET'!N15)</f>
        <v/>
      </c>
      <c r="Q25" s="31" t="str">
        <f>IF(' Peticions ET'!R15="", "",' Peticions ET'!R15)</f>
        <v/>
      </c>
      <c r="R25" s="31" t="str">
        <f>IF(' Peticions ET'!S15="", "",' Peticions ET'!S15)</f>
        <v/>
      </c>
      <c r="S25" t="str">
        <f>IF(' Peticions ET'!P15="", "",' Peticions ET'!P15)</f>
        <v/>
      </c>
      <c r="T25" s="264" t="str">
        <f>IF(' Peticions ET'!Q15="", "",' Peticions ET'!Q15)</f>
        <v/>
      </c>
      <c r="U25" s="1"/>
      <c r="V25" s="1"/>
      <c r="W25" s="3"/>
      <c r="X25" s="31"/>
      <c r="Y25" s="31"/>
      <c r="Z25" s="31"/>
      <c r="AA25" s="32"/>
      <c r="AB25" s="33"/>
      <c r="AC25" s="33"/>
      <c r="AD25" s="33"/>
      <c r="AE25" s="33"/>
      <c r="AF25" s="34"/>
      <c r="AG25" s="34"/>
      <c r="AH25" s="34"/>
      <c r="AI25" s="34"/>
      <c r="AJ25" s="35" t="str">
        <f>IF(' Peticions ET'!Z15="", "",' Peticions ET'!Z15)</f>
        <v/>
      </c>
      <c r="AK25" s="143"/>
      <c r="AL25" s="36"/>
      <c r="AM25" s="37" t="str">
        <f t="shared" si="2"/>
        <v/>
      </c>
      <c r="AN25" s="38" t="str">
        <f t="shared" si="3"/>
        <v/>
      </c>
      <c r="AO25" s="39" t="str">
        <f t="shared" si="4"/>
        <v/>
      </c>
      <c r="AP25" s="40" t="str">
        <f t="shared" si="5"/>
        <v/>
      </c>
      <c r="AQ25" s="229" t="str">
        <f t="shared" si="6"/>
        <v/>
      </c>
      <c r="AR25" s="220">
        <f>IF(A25="",0,IF(BJ25="S",COUNTIF($AQ$17:AQ25,AQ25),0))</f>
        <v>0</v>
      </c>
      <c r="AS25" s="41" t="str">
        <f t="shared" si="17"/>
        <v/>
      </c>
      <c r="AT25" s="42">
        <f xml:space="preserve"> IF(AS25&lt;&gt;"",VLOOKUP(AS25,Calculs!$B$2:$C$34,2,FALSE),0)</f>
        <v>0</v>
      </c>
      <c r="AU25" s="42">
        <f>IF(I25&lt;&gt;"",IF(LEFT(I25,1)="S", Calculs!$C$63,0),0)</f>
        <v>0</v>
      </c>
      <c r="AV25" s="42">
        <f>IF(J25&lt;&gt;"",IF(LEFT(J25,1)="S", Calculs!$C$53,0),0)</f>
        <v>0</v>
      </c>
      <c r="AW25" s="42">
        <f>IF(K25&lt;&gt;"",IF(LEFT(K25,1)="S", Calculs!$C$54,0),0)</f>
        <v>0</v>
      </c>
      <c r="AX25" s="43" t="str">
        <f t="shared" si="7"/>
        <v/>
      </c>
      <c r="AY25" s="43" t="str">
        <f t="shared" si="8"/>
        <v/>
      </c>
      <c r="AZ25" s="43">
        <f>SUMIF(Calculs!$B$2:$B$34,AX25,Calculs!$C$2:$C$34)</f>
        <v>0</v>
      </c>
      <c r="BA25" s="42">
        <f>IF(O25&lt;&gt;"",IF(LEFT(O25,1)="S", Calculs!$C$54,0),0)</f>
        <v>0</v>
      </c>
      <c r="BB25" s="42">
        <f>IF(P25&lt;&gt;"",IF(LEFT(P25,1)="S", Calculs!$C$53,0),0)</f>
        <v>0</v>
      </c>
      <c r="BC25" s="229" t="str">
        <f t="shared" si="9"/>
        <v/>
      </c>
      <c r="BD25" s="220">
        <f>IF(A25="",0, IF(BK25="S",COUNTIF($BC$17:BC25,BC25),0))</f>
        <v>0</v>
      </c>
      <c r="BE25" s="42">
        <f xml:space="preserve"> IF(Q25&lt;&gt;"",IF(Q25&lt;&gt;"Sense monitor",VLOOKUP(_xlfn.CONCAT(LEFT(Q25,2),IF(BF25="NO",".SA",".AA")),Calculs!$B$41:$C$48,2,FALSE),0),0)</f>
        <v>0</v>
      </c>
      <c r="BF25" s="42" t="str">
        <f t="shared" si="10"/>
        <v>NO</v>
      </c>
      <c r="BG25" s="43" t="str">
        <f t="shared" si="18"/>
        <v/>
      </c>
      <c r="BH25" s="42">
        <f>SUMIF(Calculs!$B$32:$B$36,TRIM(BG25),Calculs!$C$32:$C$36)</f>
        <v>0</v>
      </c>
      <c r="BI25" s="42">
        <f>IF(T25&lt;&gt;"",IF(LEFT(T25,1)="S", SUMIF(Calculs!$B$67:$B$70, TRIM(BG25), Calculs!$C$67:$C$70),0),0)</f>
        <v>0</v>
      </c>
      <c r="BJ25" s="40" t="str">
        <f t="shared" si="19"/>
        <v>N</v>
      </c>
      <c r="BK25" s="219" t="str">
        <f t="shared" si="11"/>
        <v>N</v>
      </c>
      <c r="BL25" s="42">
        <f t="shared" si="20"/>
        <v>0</v>
      </c>
      <c r="BM25" s="42"/>
      <c r="BN25" s="42"/>
      <c r="BO25" s="42">
        <f>IF(B25="",0,IF(AND(BJ25="S",AR25=1), VLOOKUP(B25,Calculs!$B$94:$D$99,3), 0) + IF(AND(BK25="S",BD25=1), VLOOKUP(B25,Calculs!$B$94:$F$99,5), 0))</f>
        <v>0</v>
      </c>
      <c r="BP25" s="40" t="str">
        <f t="shared" si="12"/>
        <v/>
      </c>
      <c r="BQ25" s="219" t="str">
        <f t="shared" si="13"/>
        <v/>
      </c>
      <c r="BR25" s="264" t="str">
        <f t="shared" si="14"/>
        <v/>
      </c>
      <c r="BS25" s="264" t="str">
        <f t="shared" si="15"/>
        <v/>
      </c>
    </row>
    <row r="26" spans="1:71" ht="12.75" customHeight="1">
      <c r="A26" s="217"/>
      <c r="B26" s="167" t="str">
        <f t="shared" si="16"/>
        <v/>
      </c>
      <c r="C26" s="167" t="str">
        <f>IF(' Peticions ET'!B16="", "",' Peticions ET'!B16)</f>
        <v/>
      </c>
      <c r="D26" s="167" t="str">
        <f>IF(' Peticions ET'!C16="", "",' Peticions ET'!C16)</f>
        <v/>
      </c>
      <c r="E26" s="167" t="str">
        <f>IF(' Peticions ET'!D16="", "",' Peticions ET'!D16)</f>
        <v/>
      </c>
      <c r="F26" s="166"/>
      <c r="G26" s="166" t="str">
        <f>IF(' Peticions ET'!F16="", "",' Peticions ET'!F16)</f>
        <v/>
      </c>
      <c r="H26" s="30" t="str">
        <f>IF(' Peticions ET'!G16="", "",' Peticions ET'!G16)</f>
        <v/>
      </c>
      <c r="I26" s="40" t="str">
        <f>IF(' Peticions ET'!H16="", "",' Peticions ET'!H16)</f>
        <v/>
      </c>
      <c r="J26" s="40" t="str">
        <f>IF(' Peticions ET'!I16="", "",' Peticions ET'!I16)</f>
        <v/>
      </c>
      <c r="K26" s="40" t="str">
        <f>IF(' Peticions ET'!J16="", "",' Peticions ET'!J16)</f>
        <v/>
      </c>
      <c r="L26" s="30" t="str">
        <f>IF(' Peticions ET'!K16="", "",' Peticions ET'!K16)</f>
        <v/>
      </c>
      <c r="M26" s="30" t="str">
        <f>IF(' Peticions ET'!L16="", "",' Peticions ET'!L16)</f>
        <v/>
      </c>
      <c r="N26" s="30" t="str">
        <f>IF(' Peticions ET'!M16="", "",' Peticions ET'!M16)</f>
        <v/>
      </c>
      <c r="O26" s="40" t="str">
        <f>IF(' Peticions ET'!O16="", "",' Peticions ET'!O16)</f>
        <v/>
      </c>
      <c r="P26" s="7" t="str">
        <f>IF(' Peticions ET'!N16="", "",' Peticions ET'!N16)</f>
        <v/>
      </c>
      <c r="Q26" s="31" t="str">
        <f>IF(' Peticions ET'!R16="", "",' Peticions ET'!R16)</f>
        <v/>
      </c>
      <c r="R26" s="31" t="str">
        <f>IF(' Peticions ET'!S16="", "",' Peticions ET'!S16)</f>
        <v/>
      </c>
      <c r="S26" t="str">
        <f>IF(' Peticions ET'!P16="", "",' Peticions ET'!P16)</f>
        <v/>
      </c>
      <c r="T26" s="264" t="str">
        <f>IF(' Peticions ET'!Q16="", "",' Peticions ET'!Q16)</f>
        <v/>
      </c>
      <c r="U26" s="1"/>
      <c r="V26" s="1"/>
      <c r="W26" s="3"/>
      <c r="X26" s="31"/>
      <c r="Y26" s="31"/>
      <c r="Z26" s="31"/>
      <c r="AA26" s="32"/>
      <c r="AB26" s="33"/>
      <c r="AC26" s="33"/>
      <c r="AD26" s="33"/>
      <c r="AE26" s="33"/>
      <c r="AF26" s="34"/>
      <c r="AG26" s="34"/>
      <c r="AH26" s="34"/>
      <c r="AI26" s="34"/>
      <c r="AJ26" s="35" t="str">
        <f>IF(' Peticions ET'!Z16="", "",' Peticions ET'!Z16)</f>
        <v/>
      </c>
      <c r="AK26" s="143"/>
      <c r="AL26" s="36"/>
      <c r="AM26" s="37" t="str">
        <f t="shared" si="2"/>
        <v/>
      </c>
      <c r="AN26" s="38" t="str">
        <f t="shared" si="3"/>
        <v/>
      </c>
      <c r="AO26" s="39" t="str">
        <f t="shared" si="4"/>
        <v/>
      </c>
      <c r="AP26" s="40" t="str">
        <f t="shared" si="5"/>
        <v/>
      </c>
      <c r="AQ26" s="229" t="str">
        <f t="shared" si="6"/>
        <v/>
      </c>
      <c r="AR26" s="220">
        <f>IF(A26="",0,IF(BJ26="S",COUNTIF($AQ$17:AQ26,AQ26),0))</f>
        <v>0</v>
      </c>
      <c r="AS26" s="41" t="str">
        <f t="shared" si="17"/>
        <v/>
      </c>
      <c r="AT26" s="42">
        <f xml:space="preserve"> IF(AS26&lt;&gt;"",VLOOKUP(AS26,Calculs!$B$2:$C$34,2,FALSE),0)</f>
        <v>0</v>
      </c>
      <c r="AU26" s="42">
        <f>IF(I26&lt;&gt;"",IF(LEFT(I26,1)="S", Calculs!$C$63,0),0)</f>
        <v>0</v>
      </c>
      <c r="AV26" s="42">
        <f>IF(J26&lt;&gt;"",IF(LEFT(J26,1)="S", Calculs!$C$53,0),0)</f>
        <v>0</v>
      </c>
      <c r="AW26" s="42">
        <f>IF(K26&lt;&gt;"",IF(LEFT(K26,1)="S", Calculs!$C$54,0),0)</f>
        <v>0</v>
      </c>
      <c r="AX26" s="43" t="str">
        <f t="shared" si="7"/>
        <v/>
      </c>
      <c r="AY26" s="43" t="str">
        <f t="shared" si="8"/>
        <v/>
      </c>
      <c r="AZ26" s="43">
        <f>SUMIF(Calculs!$B$2:$B$34,AX26,Calculs!$C$2:$C$34)</f>
        <v>0</v>
      </c>
      <c r="BA26" s="42">
        <f>IF(O26&lt;&gt;"",IF(LEFT(O26,1)="S", Calculs!$C$54,0),0)</f>
        <v>0</v>
      </c>
      <c r="BB26" s="42">
        <f>IF(P26&lt;&gt;"",IF(LEFT(P26,1)="S", Calculs!$C$53,0),0)</f>
        <v>0</v>
      </c>
      <c r="BC26" s="229" t="str">
        <f t="shared" si="9"/>
        <v/>
      </c>
      <c r="BD26" s="220">
        <f>IF(A26="",0, IF(BK26="S",COUNTIF($BC$17:BC26,BC26),0))</f>
        <v>0</v>
      </c>
      <c r="BE26" s="42">
        <f xml:space="preserve"> IF(Q26&lt;&gt;"",IF(Q26&lt;&gt;"Sense monitor",VLOOKUP(_xlfn.CONCAT(LEFT(Q26,2),IF(BF26="NO",".SA",".AA")),Calculs!$B$41:$C$48,2,FALSE),0),0)</f>
        <v>0</v>
      </c>
      <c r="BF26" s="42" t="str">
        <f t="shared" si="10"/>
        <v>NO</v>
      </c>
      <c r="BG26" s="43" t="str">
        <f t="shared" si="18"/>
        <v/>
      </c>
      <c r="BH26" s="42">
        <f>SUMIF(Calculs!$B$32:$B$36,TRIM(BG26),Calculs!$C$32:$C$36)</f>
        <v>0</v>
      </c>
      <c r="BI26" s="42">
        <f>IF(T26&lt;&gt;"",IF(LEFT(T26,1)="S", SUMIF(Calculs!$B$67:$B$70, TRIM(BG26), Calculs!$C$67:$C$70),0),0)</f>
        <v>0</v>
      </c>
      <c r="BJ26" s="40" t="str">
        <f t="shared" si="19"/>
        <v>N</v>
      </c>
      <c r="BK26" s="219" t="str">
        <f t="shared" si="11"/>
        <v>N</v>
      </c>
      <c r="BL26" s="42">
        <f t="shared" si="20"/>
        <v>0</v>
      </c>
      <c r="BM26" s="42"/>
      <c r="BN26" s="42"/>
      <c r="BO26" s="42">
        <f>IF(B26="",0,IF(AND(BJ26="S",AR26=1), VLOOKUP(B26,Calculs!$B$94:$D$99,3), 0) + IF(AND(BK26="S",BD26=1), VLOOKUP(B26,Calculs!$B$94:$F$99,5), 0))</f>
        <v>0</v>
      </c>
      <c r="BP26" s="40" t="str">
        <f t="shared" si="12"/>
        <v/>
      </c>
      <c r="BQ26" s="219" t="str">
        <f t="shared" si="13"/>
        <v/>
      </c>
      <c r="BR26" s="264" t="str">
        <f t="shared" si="14"/>
        <v/>
      </c>
      <c r="BS26" s="264" t="str">
        <f t="shared" si="15"/>
        <v/>
      </c>
    </row>
    <row r="27" spans="1:71" ht="12.75" customHeight="1">
      <c r="A27" s="217" t="str">
        <f>IF(' Peticions ET'!A17="", "",' Peticions ET'!A17)</f>
        <v/>
      </c>
      <c r="B27" s="167" t="str">
        <f t="shared" si="16"/>
        <v/>
      </c>
      <c r="C27" s="167" t="str">
        <f>IF(' Peticions ET'!B17="", "",' Peticions ET'!B17)</f>
        <v/>
      </c>
      <c r="D27" s="167" t="str">
        <f>IF(' Peticions ET'!C17="", "",' Peticions ET'!C17)</f>
        <v/>
      </c>
      <c r="E27" s="167" t="str">
        <f>IF(' Peticions ET'!D17="", "",' Peticions ET'!D17)</f>
        <v/>
      </c>
      <c r="F27" s="166"/>
      <c r="G27" s="166" t="str">
        <f>IF(' Peticions ET'!F17="", "",' Peticions ET'!F17)</f>
        <v/>
      </c>
      <c r="H27" s="30" t="str">
        <f>IF(' Peticions ET'!G17="", "",' Peticions ET'!G17)</f>
        <v/>
      </c>
      <c r="I27" s="40" t="str">
        <f>IF(' Peticions ET'!H17="", "",' Peticions ET'!H17)</f>
        <v/>
      </c>
      <c r="J27" s="40" t="str">
        <f>IF(' Peticions ET'!I17="", "",' Peticions ET'!I17)</f>
        <v/>
      </c>
      <c r="K27" s="40" t="str">
        <f>IF(' Peticions ET'!J17="", "",' Peticions ET'!J17)</f>
        <v/>
      </c>
      <c r="L27" s="30" t="str">
        <f>IF(' Peticions ET'!K17="", "",' Peticions ET'!K17)</f>
        <v/>
      </c>
      <c r="M27" s="30" t="str">
        <f>IF(' Peticions ET'!L17="", "",' Peticions ET'!L17)</f>
        <v/>
      </c>
      <c r="N27" s="30" t="str">
        <f>IF(' Peticions ET'!M17="", "",' Peticions ET'!M17)</f>
        <v/>
      </c>
      <c r="O27" s="40" t="str">
        <f>IF(' Peticions ET'!O17="", "",' Peticions ET'!O17)</f>
        <v/>
      </c>
      <c r="P27" s="7" t="str">
        <f>IF(' Peticions ET'!N17="", "",' Peticions ET'!N17)</f>
        <v/>
      </c>
      <c r="Q27" s="31" t="str">
        <f>IF(' Peticions ET'!R17="", "",' Peticions ET'!R17)</f>
        <v/>
      </c>
      <c r="R27" s="31" t="str">
        <f>IF(' Peticions ET'!S17="", "",' Peticions ET'!S17)</f>
        <v/>
      </c>
      <c r="S27" t="str">
        <f>IF(' Peticions ET'!P17="", "",' Peticions ET'!P17)</f>
        <v/>
      </c>
      <c r="T27" s="264" t="str">
        <f>IF(' Peticions ET'!Q17="", "",' Peticions ET'!Q17)</f>
        <v/>
      </c>
      <c r="U27" s="1"/>
      <c r="V27" s="1"/>
      <c r="W27" s="3"/>
      <c r="X27" s="31"/>
      <c r="Y27" s="31"/>
      <c r="Z27" s="31"/>
      <c r="AA27" s="32"/>
      <c r="AB27" s="33"/>
      <c r="AC27" s="33"/>
      <c r="AD27" s="33"/>
      <c r="AE27" s="33"/>
      <c r="AF27" s="34"/>
      <c r="AG27" s="34"/>
      <c r="AH27" s="34"/>
      <c r="AI27" s="34"/>
      <c r="AJ27" s="35" t="str">
        <f>IF(' Peticions ET'!Z17="", "",' Peticions ET'!Z17)</f>
        <v/>
      </c>
      <c r="AK27" s="143"/>
      <c r="AL27" s="36"/>
      <c r="AM27" s="37" t="str">
        <f t="shared" si="2"/>
        <v/>
      </c>
      <c r="AN27" s="38" t="str">
        <f t="shared" si="3"/>
        <v/>
      </c>
      <c r="AO27" s="39" t="str">
        <f t="shared" si="4"/>
        <v/>
      </c>
      <c r="AP27" s="40" t="str">
        <f t="shared" si="5"/>
        <v/>
      </c>
      <c r="AQ27" s="229" t="str">
        <f t="shared" si="6"/>
        <v/>
      </c>
      <c r="AR27" s="220">
        <f>IF(A27="",0,IF(BJ27="S",COUNTIF($AQ$17:AQ27,AQ27),0))</f>
        <v>0</v>
      </c>
      <c r="AS27" s="41" t="str">
        <f t="shared" si="17"/>
        <v/>
      </c>
      <c r="AT27" s="42">
        <f xml:space="preserve"> IF(AS27&lt;&gt;"",VLOOKUP(AS27,Calculs!$B$2:$C$34,2,FALSE),0)</f>
        <v>0</v>
      </c>
      <c r="AU27" s="42">
        <f>IF(I27&lt;&gt;"",IF(LEFT(I27,1)="S", Calculs!$C$63,0),0)</f>
        <v>0</v>
      </c>
      <c r="AV27" s="42">
        <f>IF(J27&lt;&gt;"",IF(LEFT(J27,1)="S", Calculs!$C$53,0),0)</f>
        <v>0</v>
      </c>
      <c r="AW27" s="42">
        <f>IF(K27&lt;&gt;"",IF(LEFT(K27,1)="S", Calculs!$C$54,0),0)</f>
        <v>0</v>
      </c>
      <c r="AX27" s="43" t="str">
        <f t="shared" si="7"/>
        <v/>
      </c>
      <c r="AY27" s="43" t="str">
        <f t="shared" si="8"/>
        <v/>
      </c>
      <c r="AZ27" s="43">
        <f>SUMIF(Calculs!$B$2:$B$34,AX27,Calculs!$C$2:$C$34)</f>
        <v>0</v>
      </c>
      <c r="BA27" s="42">
        <f>IF(O27&lt;&gt;"",IF(LEFT(O27,1)="S", Calculs!$C$54,0),0)</f>
        <v>0</v>
      </c>
      <c r="BB27" s="42">
        <f>IF(P27&lt;&gt;"",IF(LEFT(P27,1)="S", Calculs!$C$53,0),0)</f>
        <v>0</v>
      </c>
      <c r="BC27" s="229" t="str">
        <f t="shared" si="9"/>
        <v/>
      </c>
      <c r="BD27" s="220">
        <f>IF(A27="",0, IF(BK27="S",COUNTIF($BC$17:BC27,BC27),0))</f>
        <v>0</v>
      </c>
      <c r="BE27" s="42">
        <f xml:space="preserve"> IF(Q27&lt;&gt;"",IF(Q27&lt;&gt;"Sense monitor",VLOOKUP(_xlfn.CONCAT(LEFT(Q27,2),IF(BF27="NO",".SA",".AA")),Calculs!$B$41:$C$48,2,FALSE),0),0)</f>
        <v>0</v>
      </c>
      <c r="BF27" s="42" t="str">
        <f t="shared" si="10"/>
        <v>NO</v>
      </c>
      <c r="BG27" s="43" t="str">
        <f t="shared" si="18"/>
        <v/>
      </c>
      <c r="BH27" s="42">
        <f>SUMIF(Calculs!$B$32:$B$36,TRIM(BG27),Calculs!$C$32:$C$36)</f>
        <v>0</v>
      </c>
      <c r="BI27" s="42">
        <f>IF(T27&lt;&gt;"",IF(LEFT(T27,1)="S", SUMIF(Calculs!$B$67:$B$70, TRIM(BG27), Calculs!$C$67:$C$70),0),0)</f>
        <v>0</v>
      </c>
      <c r="BJ27" s="40" t="str">
        <f t="shared" si="19"/>
        <v>N</v>
      </c>
      <c r="BK27" s="219" t="str">
        <f t="shared" si="11"/>
        <v>N</v>
      </c>
      <c r="BL27" s="42">
        <f t="shared" si="20"/>
        <v>0</v>
      </c>
      <c r="BM27" s="42"/>
      <c r="BN27" s="42"/>
      <c r="BO27" s="42">
        <f>IF(B27="",0,IF(AND(BJ27="S",AR27=1), VLOOKUP(B27,Calculs!$B$94:$D$99,3), 0) + IF(AND(BK27="S",BD27=1), VLOOKUP(B27,Calculs!$B$94:$F$99,5), 0))</f>
        <v>0</v>
      </c>
      <c r="BP27" s="40" t="str">
        <f t="shared" si="12"/>
        <v/>
      </c>
      <c r="BQ27" s="219" t="str">
        <f t="shared" si="13"/>
        <v/>
      </c>
      <c r="BR27" s="264" t="str">
        <f t="shared" si="14"/>
        <v/>
      </c>
      <c r="BS27" s="264" t="str">
        <f t="shared" si="15"/>
        <v/>
      </c>
    </row>
    <row r="28" spans="1:71" ht="12.75" customHeight="1">
      <c r="A28" s="217" t="str">
        <f>IF(' Peticions ET'!A18="", "",' Peticions ET'!A18)</f>
        <v/>
      </c>
      <c r="B28" s="167" t="str">
        <f t="shared" si="16"/>
        <v/>
      </c>
      <c r="C28" s="167" t="str">
        <f>IF(' Peticions ET'!B18="", "",' Peticions ET'!B18)</f>
        <v/>
      </c>
      <c r="D28" s="167" t="str">
        <f>IF(' Peticions ET'!C18="", "",' Peticions ET'!C18)</f>
        <v/>
      </c>
      <c r="E28" s="167" t="str">
        <f>IF(' Peticions ET'!D18="", "",' Peticions ET'!D18)</f>
        <v/>
      </c>
      <c r="F28" s="166" t="str">
        <f>IF(' Peticions ET'!E18="", "",' Peticions ET'!E18)</f>
        <v/>
      </c>
      <c r="G28" s="166" t="str">
        <f>IF(' Peticions ET'!F18="", "",' Peticions ET'!F18)</f>
        <v/>
      </c>
      <c r="H28" s="30" t="str">
        <f>IF(' Peticions ET'!G18="", "",' Peticions ET'!G18)</f>
        <v/>
      </c>
      <c r="I28" s="40" t="str">
        <f>IF(' Peticions ET'!H18="", "",' Peticions ET'!H18)</f>
        <v/>
      </c>
      <c r="J28" s="40" t="str">
        <f>IF(' Peticions ET'!I18="", "",' Peticions ET'!I18)</f>
        <v/>
      </c>
      <c r="K28" s="40" t="str">
        <f>IF(' Peticions ET'!J18="", "",' Peticions ET'!J18)</f>
        <v/>
      </c>
      <c r="L28" s="30" t="str">
        <f>IF(' Peticions ET'!K18="", "",' Peticions ET'!K18)</f>
        <v/>
      </c>
      <c r="M28" s="30" t="str">
        <f>IF(' Peticions ET'!L18="", "",' Peticions ET'!L18)</f>
        <v/>
      </c>
      <c r="N28" s="30" t="str">
        <f>IF(' Peticions ET'!M18="", "",' Peticions ET'!M18)</f>
        <v/>
      </c>
      <c r="O28" s="40" t="str">
        <f>IF(' Peticions ET'!O18="", "",' Peticions ET'!O18)</f>
        <v/>
      </c>
      <c r="P28" s="7" t="str">
        <f>IF(' Peticions ET'!N18="", "",' Peticions ET'!N18)</f>
        <v/>
      </c>
      <c r="Q28" s="31" t="str">
        <f>IF(' Peticions ET'!R18="", "",' Peticions ET'!R18)</f>
        <v/>
      </c>
      <c r="R28" s="31" t="str">
        <f>IF(' Peticions ET'!S18="", "",' Peticions ET'!S18)</f>
        <v/>
      </c>
      <c r="S28" t="str">
        <f>IF(' Peticions ET'!P18="", "",' Peticions ET'!P18)</f>
        <v/>
      </c>
      <c r="T28" s="264" t="str">
        <f>IF(' Peticions ET'!Q18="", "",' Peticions ET'!Q18)</f>
        <v/>
      </c>
      <c r="U28" s="1"/>
      <c r="V28" s="1"/>
      <c r="W28" s="3"/>
      <c r="X28" s="31"/>
      <c r="Y28" s="31"/>
      <c r="Z28" s="31"/>
      <c r="AA28" s="32"/>
      <c r="AB28" s="33"/>
      <c r="AC28" s="33"/>
      <c r="AD28" s="33"/>
      <c r="AE28" s="33"/>
      <c r="AF28" s="34"/>
      <c r="AG28" s="34"/>
      <c r="AH28" s="34"/>
      <c r="AI28" s="34"/>
      <c r="AJ28" s="35" t="str">
        <f>IF(' Peticions ET'!Z18="", "",' Peticions ET'!Z18)</f>
        <v/>
      </c>
      <c r="AK28" s="143"/>
      <c r="AL28" s="36"/>
      <c r="AM28" s="37" t="str">
        <f t="shared" si="2"/>
        <v/>
      </c>
      <c r="AN28" s="38" t="str">
        <f t="shared" si="3"/>
        <v/>
      </c>
      <c r="AO28" s="39" t="str">
        <f t="shared" si="4"/>
        <v/>
      </c>
      <c r="AP28" s="40" t="str">
        <f t="shared" si="5"/>
        <v/>
      </c>
      <c r="AQ28" s="229" t="str">
        <f t="shared" si="6"/>
        <v/>
      </c>
      <c r="AR28" s="220">
        <f>IF(A28="",0,IF(BJ28="S",COUNTIF($AQ$17:AQ28,AQ28),0))</f>
        <v>0</v>
      </c>
      <c r="AS28" s="41" t="str">
        <f t="shared" si="17"/>
        <v/>
      </c>
      <c r="AT28" s="42">
        <f xml:space="preserve"> IF(AS28&lt;&gt;"",VLOOKUP(AS28,Calculs!$B$2:$C$34,2,FALSE),0)</f>
        <v>0</v>
      </c>
      <c r="AU28" s="42">
        <f>IF(I28&lt;&gt;"",IF(LEFT(I28,1)="S", Calculs!$C$63,0),0)</f>
        <v>0</v>
      </c>
      <c r="AV28" s="42">
        <f>IF(J28&lt;&gt;"",IF(LEFT(J28,1)="S", Calculs!$C$53,0),0)</f>
        <v>0</v>
      </c>
      <c r="AW28" s="42">
        <f>IF(K28&lt;&gt;"",IF(LEFT(K28,1)="S", Calculs!$C$54,0),0)</f>
        <v>0</v>
      </c>
      <c r="AX28" s="43" t="str">
        <f t="shared" si="7"/>
        <v/>
      </c>
      <c r="AY28" s="43" t="str">
        <f t="shared" si="8"/>
        <v/>
      </c>
      <c r="AZ28" s="43">
        <f>SUMIF(Calculs!$B$2:$B$34,AX28,Calculs!$C$2:$C$34)</f>
        <v>0</v>
      </c>
      <c r="BA28" s="42">
        <f>IF(O28&lt;&gt;"",IF(LEFT(O28,1)="S", Calculs!$C$54,0),0)</f>
        <v>0</v>
      </c>
      <c r="BB28" s="42">
        <f>IF(P28&lt;&gt;"",IF(LEFT(P28,1)="S", Calculs!$C$53,0),0)</f>
        <v>0</v>
      </c>
      <c r="BC28" s="229" t="str">
        <f t="shared" si="9"/>
        <v/>
      </c>
      <c r="BD28" s="220">
        <f>IF(A28="",0, IF(BK28="S",COUNTIF($BC$17:BC28,BC28),0))</f>
        <v>0</v>
      </c>
      <c r="BE28" s="42">
        <f xml:space="preserve"> IF(Q28&lt;&gt;"",IF(Q28&lt;&gt;"Sense monitor",VLOOKUP(_xlfn.CONCAT(LEFT(Q28,2),IF(BF28="NO",".SA",".AA")),Calculs!$B$41:$C$48,2,FALSE),0),0)</f>
        <v>0</v>
      </c>
      <c r="BF28" s="42" t="str">
        <f t="shared" si="10"/>
        <v>NO</v>
      </c>
      <c r="BG28" s="43" t="str">
        <f t="shared" si="18"/>
        <v/>
      </c>
      <c r="BH28" s="42">
        <f>SUMIF(Calculs!$B$32:$B$36,TRIM(BG28),Calculs!$C$32:$C$36)</f>
        <v>0</v>
      </c>
      <c r="BI28" s="42">
        <f>IF(T28&lt;&gt;"",IF(LEFT(T28,1)="S", SUMIF(Calculs!$B$67:$B$70, TRIM(BG28), Calculs!$C$67:$C$70),0),0)</f>
        <v>0</v>
      </c>
      <c r="BJ28" s="40" t="str">
        <f t="shared" si="19"/>
        <v>N</v>
      </c>
      <c r="BK28" s="219" t="str">
        <f t="shared" si="11"/>
        <v>N</v>
      </c>
      <c r="BL28" s="42">
        <f t="shared" si="20"/>
        <v>0</v>
      </c>
      <c r="BM28" s="42"/>
      <c r="BN28" s="42"/>
      <c r="BO28" s="42">
        <f>IF(B28="",0,IF(AND(BJ28="S",AR28=1), VLOOKUP(B28,Calculs!$B$94:$D$99,3), 0) + IF(AND(BK28="S",BD28=1), VLOOKUP(B28,Calculs!$B$94:$F$99,5), 0))</f>
        <v>0</v>
      </c>
      <c r="BP28" s="40" t="str">
        <f t="shared" si="12"/>
        <v/>
      </c>
      <c r="BQ28" s="219" t="str">
        <f t="shared" si="13"/>
        <v/>
      </c>
      <c r="BR28" s="264" t="str">
        <f t="shared" si="14"/>
        <v/>
      </c>
      <c r="BS28" s="264" t="str">
        <f t="shared" si="15"/>
        <v/>
      </c>
    </row>
    <row r="29" spans="1:71" ht="12.75" customHeight="1">
      <c r="A29" s="217" t="str">
        <f>IF(' Peticions ET'!A19="", "",' Peticions ET'!A19)</f>
        <v/>
      </c>
      <c r="B29" s="167" t="str">
        <f t="shared" si="16"/>
        <v/>
      </c>
      <c r="C29" s="167" t="str">
        <f>IF(' Peticions ET'!B19="", "",' Peticions ET'!B19)</f>
        <v/>
      </c>
      <c r="D29" s="167" t="str">
        <f>IF(' Peticions ET'!C19="", "",' Peticions ET'!C19)</f>
        <v/>
      </c>
      <c r="E29" s="167" t="str">
        <f>IF(' Peticions ET'!D19="", "",' Peticions ET'!D19)</f>
        <v/>
      </c>
      <c r="F29" s="166" t="str">
        <f>IF(' Peticions ET'!E19="", "",' Peticions ET'!E19)</f>
        <v/>
      </c>
      <c r="G29" s="166" t="str">
        <f>IF(' Peticions ET'!F19="", "",' Peticions ET'!F19)</f>
        <v/>
      </c>
      <c r="H29" s="30" t="str">
        <f>IF(' Peticions ET'!G19="", "",' Peticions ET'!G19)</f>
        <v/>
      </c>
      <c r="I29" s="40" t="str">
        <f>IF(' Peticions ET'!H19="", "",' Peticions ET'!H19)</f>
        <v/>
      </c>
      <c r="J29" s="40" t="str">
        <f>IF(' Peticions ET'!I19="", "",' Peticions ET'!I19)</f>
        <v/>
      </c>
      <c r="K29" s="40" t="str">
        <f>IF(' Peticions ET'!J19="", "",' Peticions ET'!J19)</f>
        <v/>
      </c>
      <c r="L29" s="30" t="str">
        <f>IF(' Peticions ET'!K19="", "",' Peticions ET'!K19)</f>
        <v/>
      </c>
      <c r="M29" s="30" t="str">
        <f>IF(' Peticions ET'!L19="", "",' Peticions ET'!L19)</f>
        <v/>
      </c>
      <c r="N29" s="30" t="str">
        <f>IF(' Peticions ET'!M19="", "",' Peticions ET'!M19)</f>
        <v/>
      </c>
      <c r="O29" s="40" t="str">
        <f>IF(' Peticions ET'!O19="", "",' Peticions ET'!O19)</f>
        <v/>
      </c>
      <c r="P29" s="7" t="str">
        <f>IF(' Peticions ET'!N19="", "",' Peticions ET'!N19)</f>
        <v/>
      </c>
      <c r="Q29" s="31" t="str">
        <f>IF(' Peticions ET'!R19="", "",' Peticions ET'!R19)</f>
        <v/>
      </c>
      <c r="R29" s="31" t="str">
        <f>IF(' Peticions ET'!S19="", "",' Peticions ET'!S19)</f>
        <v/>
      </c>
      <c r="S29" t="str">
        <f>IF(' Peticions ET'!P19="", "",' Peticions ET'!P19)</f>
        <v/>
      </c>
      <c r="T29" s="264" t="str">
        <f>IF(' Peticions ET'!Q19="", "",' Peticions ET'!Q19)</f>
        <v/>
      </c>
      <c r="U29" s="1"/>
      <c r="V29" s="1"/>
      <c r="W29" s="3"/>
      <c r="X29" s="31"/>
      <c r="Y29" s="31"/>
      <c r="Z29" s="31"/>
      <c r="AA29" s="32"/>
      <c r="AB29" s="33"/>
      <c r="AC29" s="33"/>
      <c r="AD29" s="33"/>
      <c r="AE29" s="33"/>
      <c r="AF29" s="34"/>
      <c r="AG29" s="34"/>
      <c r="AH29" s="34"/>
      <c r="AI29" s="34"/>
      <c r="AJ29" s="35" t="str">
        <f>IF(' Peticions ET'!Z19="", "",' Peticions ET'!Z19)</f>
        <v/>
      </c>
      <c r="AK29" s="143"/>
      <c r="AL29" s="36"/>
      <c r="AM29" s="37" t="str">
        <f t="shared" si="2"/>
        <v/>
      </c>
      <c r="AN29" s="38" t="str">
        <f t="shared" si="3"/>
        <v/>
      </c>
      <c r="AO29" s="39" t="str">
        <f t="shared" si="4"/>
        <v/>
      </c>
      <c r="AP29" s="40" t="str">
        <f t="shared" si="5"/>
        <v/>
      </c>
      <c r="AQ29" s="229" t="str">
        <f t="shared" si="6"/>
        <v/>
      </c>
      <c r="AR29" s="220">
        <f>IF(A29="",0,IF(BJ29="S",COUNTIF($AQ$17:AQ29,AQ29),0))</f>
        <v>0</v>
      </c>
      <c r="AS29" s="41" t="str">
        <f t="shared" si="17"/>
        <v/>
      </c>
      <c r="AT29" s="42">
        <f xml:space="preserve"> IF(AS29&lt;&gt;"",VLOOKUP(AS29,Calculs!$B$2:$C$34,2,FALSE),0)</f>
        <v>0</v>
      </c>
      <c r="AU29" s="42">
        <f>IF(I29&lt;&gt;"",IF(LEFT(I29,1)="S", Calculs!$C$63,0),0)</f>
        <v>0</v>
      </c>
      <c r="AV29" s="42">
        <f>IF(J29&lt;&gt;"",IF(LEFT(J29,1)="S", Calculs!$C$53,0),0)</f>
        <v>0</v>
      </c>
      <c r="AW29" s="42">
        <f>IF(K29&lt;&gt;"",IF(LEFT(K29,1)="S", Calculs!$C$54,0),0)</f>
        <v>0</v>
      </c>
      <c r="AX29" s="43" t="str">
        <f t="shared" si="7"/>
        <v/>
      </c>
      <c r="AY29" s="43" t="str">
        <f t="shared" si="8"/>
        <v/>
      </c>
      <c r="AZ29" s="43">
        <f>SUMIF(Calculs!$B$2:$B$34,AX29,Calculs!$C$2:$C$34)</f>
        <v>0</v>
      </c>
      <c r="BA29" s="42">
        <f>IF(O29&lt;&gt;"",IF(LEFT(O29,1)="S", Calculs!$C$54,0),0)</f>
        <v>0</v>
      </c>
      <c r="BB29" s="42">
        <f>IF(P29&lt;&gt;"",IF(LEFT(P29,1)="S", Calculs!$C$53,0),0)</f>
        <v>0</v>
      </c>
      <c r="BC29" s="229" t="str">
        <f t="shared" si="9"/>
        <v/>
      </c>
      <c r="BD29" s="220">
        <f>IF(A29="",0, IF(BK29="S",COUNTIF($BC$17:BC29,BC29),0))</f>
        <v>0</v>
      </c>
      <c r="BE29" s="42">
        <f xml:space="preserve"> IF(Q29&lt;&gt;"",IF(Q29&lt;&gt;"Sense monitor",VLOOKUP(_xlfn.CONCAT(LEFT(Q29,2),IF(BF29="NO",".SA",".AA")),Calculs!$B$41:$C$48,2,FALSE),0),0)</f>
        <v>0</v>
      </c>
      <c r="BF29" s="42" t="str">
        <f t="shared" si="10"/>
        <v>NO</v>
      </c>
      <c r="BG29" s="43" t="str">
        <f t="shared" si="18"/>
        <v/>
      </c>
      <c r="BH29" s="42">
        <f>SUMIF(Calculs!$B$32:$B$36,TRIM(BG29),Calculs!$C$32:$C$36)</f>
        <v>0</v>
      </c>
      <c r="BI29" s="42">
        <f>IF(T29&lt;&gt;"",IF(LEFT(T29,1)="S", SUMIF(Calculs!$B$67:$B$70, TRIM(BG29), Calculs!$C$67:$C$70),0),0)</f>
        <v>0</v>
      </c>
      <c r="BJ29" s="40" t="str">
        <f t="shared" si="19"/>
        <v>N</v>
      </c>
      <c r="BK29" s="219" t="str">
        <f t="shared" si="11"/>
        <v>N</v>
      </c>
      <c r="BL29" s="42">
        <f t="shared" si="20"/>
        <v>0</v>
      </c>
      <c r="BM29" s="42"/>
      <c r="BN29" s="42"/>
      <c r="BO29" s="42">
        <f>IF(B29="",0,IF(AND(BJ29="S",AR29=1), VLOOKUP(B29,Calculs!$B$94:$D$99,3), 0) + IF(AND(BK29="S",BD29=1), VLOOKUP(B29,Calculs!$B$94:$F$99,5), 0))</f>
        <v>0</v>
      </c>
      <c r="BP29" s="40" t="str">
        <f t="shared" si="12"/>
        <v/>
      </c>
      <c r="BQ29" s="219" t="str">
        <f t="shared" si="13"/>
        <v/>
      </c>
      <c r="BR29" s="264" t="str">
        <f t="shared" si="14"/>
        <v/>
      </c>
      <c r="BS29" s="264" t="str">
        <f t="shared" si="15"/>
        <v/>
      </c>
    </row>
    <row r="30" spans="1:71" ht="12.75" customHeight="1">
      <c r="A30" s="217" t="str">
        <f>IF(' Peticions ET'!A20="", "",' Peticions ET'!A20)</f>
        <v/>
      </c>
      <c r="B30" s="167" t="str">
        <f t="shared" si="16"/>
        <v/>
      </c>
      <c r="C30" s="167" t="str">
        <f>IF(' Peticions ET'!B20="", "",' Peticions ET'!B20)</f>
        <v/>
      </c>
      <c r="D30" s="167" t="str">
        <f>IF(' Peticions ET'!C20="", "",' Peticions ET'!C20)</f>
        <v/>
      </c>
      <c r="E30" s="167" t="str">
        <f>IF(' Peticions ET'!D20="", "",' Peticions ET'!D20)</f>
        <v/>
      </c>
      <c r="F30" s="166" t="str">
        <f>IF(' Peticions ET'!E20="", "",' Peticions ET'!E20)</f>
        <v/>
      </c>
      <c r="G30" s="166" t="str">
        <f>IF(' Peticions ET'!F20="", "",' Peticions ET'!F20)</f>
        <v/>
      </c>
      <c r="H30" s="30" t="str">
        <f>IF(' Peticions ET'!G20="", "",' Peticions ET'!G20)</f>
        <v/>
      </c>
      <c r="I30" s="40" t="str">
        <f>IF(' Peticions ET'!H20="", "",' Peticions ET'!H20)</f>
        <v/>
      </c>
      <c r="J30" s="40" t="str">
        <f>IF(' Peticions ET'!I20="", "",' Peticions ET'!I20)</f>
        <v/>
      </c>
      <c r="K30" s="40" t="str">
        <f>IF(' Peticions ET'!J20="", "",' Peticions ET'!J20)</f>
        <v/>
      </c>
      <c r="L30" s="30" t="str">
        <f>IF(' Peticions ET'!K20="", "",' Peticions ET'!K20)</f>
        <v/>
      </c>
      <c r="M30" s="30" t="str">
        <f>IF(' Peticions ET'!L20="", "",' Peticions ET'!L20)</f>
        <v/>
      </c>
      <c r="N30" s="30" t="str">
        <f>IF(' Peticions ET'!M20="", "",' Peticions ET'!M20)</f>
        <v/>
      </c>
      <c r="O30" s="40" t="str">
        <f>IF(' Peticions ET'!O20="", "",' Peticions ET'!O20)</f>
        <v/>
      </c>
      <c r="P30" s="7" t="str">
        <f>IF(' Peticions ET'!N20="", "",' Peticions ET'!N20)</f>
        <v/>
      </c>
      <c r="Q30" s="31" t="str">
        <f>IF(' Peticions ET'!R20="", "",' Peticions ET'!R20)</f>
        <v/>
      </c>
      <c r="R30" s="31" t="str">
        <f>IF(' Peticions ET'!S20="", "",' Peticions ET'!S20)</f>
        <v/>
      </c>
      <c r="S30" t="str">
        <f>IF(' Peticions ET'!P20="", "",' Peticions ET'!P20)</f>
        <v/>
      </c>
      <c r="T30" s="264" t="str">
        <f>IF(' Peticions ET'!Q20="", "",' Peticions ET'!Q20)</f>
        <v/>
      </c>
      <c r="U30" s="1"/>
      <c r="V30" s="1"/>
      <c r="W30" s="3"/>
      <c r="X30" s="31"/>
      <c r="Y30" s="31"/>
      <c r="Z30" s="31"/>
      <c r="AA30" s="32"/>
      <c r="AB30" s="33"/>
      <c r="AC30" s="33"/>
      <c r="AD30" s="33"/>
      <c r="AE30" s="33"/>
      <c r="AF30" s="34"/>
      <c r="AG30" s="34"/>
      <c r="AH30" s="34"/>
      <c r="AI30" s="34"/>
      <c r="AJ30" s="35" t="str">
        <f>IF(' Peticions ET'!Z20="", "",' Peticions ET'!Z20)</f>
        <v/>
      </c>
      <c r="AK30" s="143"/>
      <c r="AL30" s="36"/>
      <c r="AM30" s="37" t="str">
        <f t="shared" si="2"/>
        <v/>
      </c>
      <c r="AN30" s="38" t="str">
        <f t="shared" si="3"/>
        <v/>
      </c>
      <c r="AO30" s="39" t="str">
        <f t="shared" si="4"/>
        <v/>
      </c>
      <c r="AP30" s="40" t="str">
        <f t="shared" si="5"/>
        <v/>
      </c>
      <c r="AQ30" s="229" t="str">
        <f t="shared" si="6"/>
        <v/>
      </c>
      <c r="AR30" s="220">
        <f>IF(A30="",0,IF(BJ30="S",COUNTIF($AQ$17:AQ30,AQ30),0))</f>
        <v>0</v>
      </c>
      <c r="AS30" s="41" t="str">
        <f t="shared" si="17"/>
        <v/>
      </c>
      <c r="AT30" s="42">
        <f xml:space="preserve"> IF(AS30&lt;&gt;"",VLOOKUP(AS30,Calculs!$B$2:$C$34,2,FALSE),0)</f>
        <v>0</v>
      </c>
      <c r="AU30" s="42">
        <f>IF(I30&lt;&gt;"",IF(LEFT(I30,1)="S", Calculs!$C$63,0),0)</f>
        <v>0</v>
      </c>
      <c r="AV30" s="42">
        <f>IF(J30&lt;&gt;"",IF(LEFT(J30,1)="S", Calculs!$C$53,0),0)</f>
        <v>0</v>
      </c>
      <c r="AW30" s="42">
        <f>IF(K30&lt;&gt;"",IF(LEFT(K30,1)="S", Calculs!$C$54,0),0)</f>
        <v>0</v>
      </c>
      <c r="AX30" s="43" t="str">
        <f t="shared" si="7"/>
        <v/>
      </c>
      <c r="AY30" s="43" t="str">
        <f t="shared" si="8"/>
        <v/>
      </c>
      <c r="AZ30" s="43">
        <f>SUMIF(Calculs!$B$2:$B$34,AX30,Calculs!$C$2:$C$34)</f>
        <v>0</v>
      </c>
      <c r="BA30" s="42">
        <f>IF(O30&lt;&gt;"",IF(LEFT(O30,1)="S", Calculs!$C$54,0),0)</f>
        <v>0</v>
      </c>
      <c r="BB30" s="42">
        <f>IF(P30&lt;&gt;"",IF(LEFT(P30,1)="S", Calculs!$C$53,0),0)</f>
        <v>0</v>
      </c>
      <c r="BC30" s="229" t="str">
        <f t="shared" si="9"/>
        <v/>
      </c>
      <c r="BD30" s="220">
        <f>IF(A30="",0, IF(BK30="S",COUNTIF($BC$17:BC30,BC30),0))</f>
        <v>0</v>
      </c>
      <c r="BE30" s="42">
        <f xml:space="preserve"> IF(Q30&lt;&gt;"",IF(Q30&lt;&gt;"Sense monitor",VLOOKUP(_xlfn.CONCAT(LEFT(Q30,2),IF(BF30="NO",".SA",".AA")),Calculs!$B$41:$C$48,2,FALSE),0),0)</f>
        <v>0</v>
      </c>
      <c r="BF30" s="42" t="str">
        <f t="shared" si="10"/>
        <v>NO</v>
      </c>
      <c r="BG30" s="43" t="str">
        <f t="shared" si="18"/>
        <v/>
      </c>
      <c r="BH30" s="42">
        <f>SUMIF(Calculs!$B$32:$B$36,TRIM(BG30),Calculs!$C$32:$C$36)</f>
        <v>0</v>
      </c>
      <c r="BI30" s="42">
        <f>IF(T30&lt;&gt;"",IF(LEFT(T30,1)="S", SUMIF(Calculs!$B$67:$B$70, TRIM(BG30), Calculs!$C$67:$C$70),0),0)</f>
        <v>0</v>
      </c>
      <c r="BJ30" s="40" t="str">
        <f t="shared" si="19"/>
        <v>N</v>
      </c>
      <c r="BK30" s="219" t="str">
        <f t="shared" si="11"/>
        <v>N</v>
      </c>
      <c r="BL30" s="42">
        <f t="shared" si="20"/>
        <v>0</v>
      </c>
      <c r="BM30" s="42"/>
      <c r="BN30" s="42"/>
      <c r="BO30" s="42">
        <f>IF(B30="",0,IF(AND(BJ30="S",AR30=1), VLOOKUP(B30,Calculs!$B$94:$D$99,3), 0) + IF(AND(BK30="S",BD30=1), VLOOKUP(B30,Calculs!$B$94:$F$99,5), 0))</f>
        <v>0</v>
      </c>
      <c r="BP30" s="40" t="str">
        <f t="shared" si="12"/>
        <v/>
      </c>
      <c r="BQ30" s="219" t="str">
        <f t="shared" si="13"/>
        <v/>
      </c>
      <c r="BR30" s="264" t="str">
        <f t="shared" si="14"/>
        <v/>
      </c>
      <c r="BS30" s="264" t="str">
        <f t="shared" si="15"/>
        <v/>
      </c>
    </row>
    <row r="31" spans="1:71" ht="12.75" customHeight="1">
      <c r="A31" s="217" t="str">
        <f>IF(' Peticions ET'!A21="", "",' Peticions ET'!A21)</f>
        <v/>
      </c>
      <c r="B31" s="167" t="str">
        <f t="shared" si="16"/>
        <v/>
      </c>
      <c r="C31" s="167" t="str">
        <f>IF(' Peticions ET'!B21="", "",' Peticions ET'!B21)</f>
        <v/>
      </c>
      <c r="D31" s="167" t="str">
        <f>IF(' Peticions ET'!C21="", "",' Peticions ET'!C21)</f>
        <v/>
      </c>
      <c r="E31" s="167" t="str">
        <f>IF(' Peticions ET'!D21="", "",' Peticions ET'!D21)</f>
        <v/>
      </c>
      <c r="F31" s="166" t="str">
        <f>IF(' Peticions ET'!E21="", "",' Peticions ET'!E21)</f>
        <v/>
      </c>
      <c r="G31" s="166" t="str">
        <f>IF(' Peticions ET'!F21="", "",' Peticions ET'!F21)</f>
        <v/>
      </c>
      <c r="H31" s="30" t="str">
        <f>IF(' Peticions ET'!G21="", "",' Peticions ET'!G21)</f>
        <v/>
      </c>
      <c r="I31" s="40" t="str">
        <f>IF(' Peticions ET'!H21="", "",' Peticions ET'!H21)</f>
        <v/>
      </c>
      <c r="J31" s="40" t="str">
        <f>IF(' Peticions ET'!I21="", "",' Peticions ET'!I21)</f>
        <v/>
      </c>
      <c r="K31" s="40" t="str">
        <f>IF(' Peticions ET'!J21="", "",' Peticions ET'!J21)</f>
        <v/>
      </c>
      <c r="L31" s="30" t="str">
        <f>IF(' Peticions ET'!K21="", "",' Peticions ET'!K21)</f>
        <v/>
      </c>
      <c r="M31" s="30" t="str">
        <f>IF(' Peticions ET'!L21="", "",' Peticions ET'!L21)</f>
        <v/>
      </c>
      <c r="N31" s="30" t="str">
        <f>IF(' Peticions ET'!M21="", "",' Peticions ET'!M21)</f>
        <v/>
      </c>
      <c r="O31" s="40" t="str">
        <f>IF(' Peticions ET'!O21="", "",' Peticions ET'!O21)</f>
        <v/>
      </c>
      <c r="P31" s="7" t="str">
        <f>IF(' Peticions ET'!N21="", "",' Peticions ET'!N21)</f>
        <v/>
      </c>
      <c r="Q31" s="31" t="str">
        <f>IF(' Peticions ET'!R21="", "",' Peticions ET'!R21)</f>
        <v/>
      </c>
      <c r="R31" s="31" t="str">
        <f>IF(' Peticions ET'!S21="", "",' Peticions ET'!S21)</f>
        <v/>
      </c>
      <c r="S31" t="str">
        <f>IF(' Peticions ET'!P21="", "",' Peticions ET'!P21)</f>
        <v/>
      </c>
      <c r="T31" s="264" t="str">
        <f>IF(' Peticions ET'!Q21="", "",' Peticions ET'!Q21)</f>
        <v/>
      </c>
      <c r="U31" s="1"/>
      <c r="V31" s="1"/>
      <c r="W31" s="3"/>
      <c r="X31" s="31"/>
      <c r="Y31" s="31"/>
      <c r="Z31" s="31"/>
      <c r="AA31" s="32"/>
      <c r="AB31" s="33"/>
      <c r="AC31" s="33"/>
      <c r="AD31" s="33"/>
      <c r="AE31" s="33"/>
      <c r="AF31" s="34"/>
      <c r="AG31" s="34"/>
      <c r="AH31" s="34"/>
      <c r="AI31" s="34"/>
      <c r="AJ31" s="35" t="str">
        <f>IF(' Peticions ET'!Z21="", "",' Peticions ET'!Z21)</f>
        <v/>
      </c>
      <c r="AK31" s="143"/>
      <c r="AL31" s="36"/>
      <c r="AM31" s="37" t="str">
        <f t="shared" si="2"/>
        <v/>
      </c>
      <c r="AN31" s="38" t="str">
        <f t="shared" si="3"/>
        <v/>
      </c>
      <c r="AO31" s="39" t="str">
        <f t="shared" si="4"/>
        <v/>
      </c>
      <c r="AP31" s="40" t="str">
        <f t="shared" si="5"/>
        <v/>
      </c>
      <c r="AQ31" s="229" t="str">
        <f t="shared" si="6"/>
        <v/>
      </c>
      <c r="AR31" s="220">
        <f>IF(A31="",0,IF(BJ31="S",COUNTIF($AQ$17:AQ31,AQ31),0))</f>
        <v>0</v>
      </c>
      <c r="AS31" s="41" t="str">
        <f t="shared" si="17"/>
        <v/>
      </c>
      <c r="AT31" s="42">
        <f xml:space="preserve"> IF(AS31&lt;&gt;"",VLOOKUP(AS31,Calculs!$B$2:$C$34,2,FALSE),0)</f>
        <v>0</v>
      </c>
      <c r="AU31" s="42">
        <f>IF(I31&lt;&gt;"",IF(LEFT(I31,1)="S", Calculs!$C$63,0),0)</f>
        <v>0</v>
      </c>
      <c r="AV31" s="42">
        <f>IF(J31&lt;&gt;"",IF(LEFT(J31,1)="S", Calculs!$C$53,0),0)</f>
        <v>0</v>
      </c>
      <c r="AW31" s="42">
        <f>IF(K31&lt;&gt;"",IF(LEFT(K31,1)="S", Calculs!$C$54,0),0)</f>
        <v>0</v>
      </c>
      <c r="AX31" s="43" t="str">
        <f t="shared" si="7"/>
        <v/>
      </c>
      <c r="AY31" s="43" t="str">
        <f t="shared" si="8"/>
        <v/>
      </c>
      <c r="AZ31" s="43">
        <f>SUMIF(Calculs!$B$2:$B$34,AX31,Calculs!$C$2:$C$34)</f>
        <v>0</v>
      </c>
      <c r="BA31" s="42">
        <f>IF(O31&lt;&gt;"",IF(LEFT(O31,1)="S", Calculs!$C$54,0),0)</f>
        <v>0</v>
      </c>
      <c r="BB31" s="42">
        <f>IF(P31&lt;&gt;"",IF(LEFT(P31,1)="S", Calculs!$C$53,0),0)</f>
        <v>0</v>
      </c>
      <c r="BC31" s="229" t="str">
        <f t="shared" si="9"/>
        <v/>
      </c>
      <c r="BD31" s="220">
        <f>IF(A31="",0, IF(BK31="S",COUNTIF($BC$17:BC31,BC31),0))</f>
        <v>0</v>
      </c>
      <c r="BE31" s="42">
        <f xml:space="preserve"> IF(Q31&lt;&gt;"",IF(Q31&lt;&gt;"Sense monitor",VLOOKUP(_xlfn.CONCAT(LEFT(Q31,2),IF(BF31="NO",".SA",".AA")),Calculs!$B$41:$C$48,2,FALSE),0),0)</f>
        <v>0</v>
      </c>
      <c r="BF31" s="42" t="str">
        <f t="shared" si="10"/>
        <v>NO</v>
      </c>
      <c r="BG31" s="43" t="str">
        <f t="shared" si="18"/>
        <v/>
      </c>
      <c r="BH31" s="42">
        <f>SUMIF(Calculs!$B$32:$B$36,TRIM(BG31),Calculs!$C$32:$C$36)</f>
        <v>0</v>
      </c>
      <c r="BI31" s="42">
        <f>IF(T31&lt;&gt;"",IF(LEFT(T31,1)="S", SUMIF(Calculs!$B$67:$B$70, TRIM(BG31), Calculs!$C$67:$C$70),0),0)</f>
        <v>0</v>
      </c>
      <c r="BJ31" s="40" t="str">
        <f t="shared" si="19"/>
        <v>N</v>
      </c>
      <c r="BK31" s="219" t="str">
        <f t="shared" si="11"/>
        <v>N</v>
      </c>
      <c r="BL31" s="42">
        <f t="shared" si="20"/>
        <v>0</v>
      </c>
      <c r="BM31" s="42"/>
      <c r="BN31" s="42"/>
      <c r="BO31" s="42">
        <f>IF(B31="",0,IF(AND(BJ31="S",AR31=1), VLOOKUP(B31,Calculs!$B$94:$D$99,3), 0) + IF(AND(BK31="S",BD31=1), VLOOKUP(B31,Calculs!$B$94:$F$99,5), 0))</f>
        <v>0</v>
      </c>
      <c r="BP31" s="40" t="str">
        <f t="shared" si="12"/>
        <v/>
      </c>
      <c r="BQ31" s="219" t="str">
        <f t="shared" si="13"/>
        <v/>
      </c>
      <c r="BR31" s="264" t="str">
        <f t="shared" si="14"/>
        <v/>
      </c>
      <c r="BS31" s="264" t="str">
        <f t="shared" si="15"/>
        <v/>
      </c>
    </row>
    <row r="32" spans="1:71" ht="12.75" customHeight="1">
      <c r="A32" s="217" t="str">
        <f>IF(' Peticions ET'!A22="", "",' Peticions ET'!A22)</f>
        <v/>
      </c>
      <c r="B32" s="167" t="str">
        <f t="shared" si="16"/>
        <v/>
      </c>
      <c r="C32" s="167" t="str">
        <f>IF(' Peticions ET'!B22="", "",' Peticions ET'!B22)</f>
        <v/>
      </c>
      <c r="D32" s="167" t="str">
        <f>IF(' Peticions ET'!C22="", "",' Peticions ET'!C22)</f>
        <v/>
      </c>
      <c r="E32" s="167" t="str">
        <f>IF(' Peticions ET'!D22="", "",' Peticions ET'!D22)</f>
        <v/>
      </c>
      <c r="F32" s="166" t="str">
        <f>IF(' Peticions ET'!E22="", "",' Peticions ET'!E22)</f>
        <v/>
      </c>
      <c r="G32" s="166" t="str">
        <f>IF(' Peticions ET'!F22="", "",' Peticions ET'!F22)</f>
        <v/>
      </c>
      <c r="H32" s="30" t="str">
        <f>IF(' Peticions ET'!G22="", "",' Peticions ET'!G22)</f>
        <v/>
      </c>
      <c r="I32" s="40" t="str">
        <f>IF(' Peticions ET'!H22="", "",' Peticions ET'!H22)</f>
        <v/>
      </c>
      <c r="J32" s="40" t="str">
        <f>IF(' Peticions ET'!I22="", "",' Peticions ET'!I22)</f>
        <v/>
      </c>
      <c r="K32" s="40" t="str">
        <f>IF(' Peticions ET'!J22="", "",' Peticions ET'!J22)</f>
        <v/>
      </c>
      <c r="L32" s="30" t="str">
        <f>IF(' Peticions ET'!K22="", "",' Peticions ET'!K22)</f>
        <v/>
      </c>
      <c r="M32" s="30" t="str">
        <f>IF(' Peticions ET'!L22="", "",' Peticions ET'!L22)</f>
        <v/>
      </c>
      <c r="N32" s="30" t="str">
        <f>IF(' Peticions ET'!M22="", "",' Peticions ET'!M22)</f>
        <v/>
      </c>
      <c r="O32" s="40" t="str">
        <f>IF(' Peticions ET'!O22="", "",' Peticions ET'!O22)</f>
        <v/>
      </c>
      <c r="P32" s="7" t="str">
        <f>IF(' Peticions ET'!N22="", "",' Peticions ET'!N22)</f>
        <v/>
      </c>
      <c r="Q32" s="31" t="str">
        <f>IF(' Peticions ET'!R22="", "",' Peticions ET'!R22)</f>
        <v/>
      </c>
      <c r="R32" s="31" t="str">
        <f>IF(' Peticions ET'!S22="", "",' Peticions ET'!S22)</f>
        <v/>
      </c>
      <c r="S32" t="str">
        <f>IF(' Peticions ET'!P22="", "",' Peticions ET'!P22)</f>
        <v/>
      </c>
      <c r="T32" s="264" t="str">
        <f>IF(' Peticions ET'!Q22="", "",' Peticions ET'!Q22)</f>
        <v/>
      </c>
      <c r="U32" s="1"/>
      <c r="V32" s="1"/>
      <c r="W32" s="3"/>
      <c r="X32" s="31"/>
      <c r="Y32" s="31"/>
      <c r="Z32" s="31"/>
      <c r="AA32" s="32"/>
      <c r="AB32" s="33"/>
      <c r="AC32" s="33"/>
      <c r="AD32" s="33"/>
      <c r="AE32" s="33"/>
      <c r="AF32" s="34"/>
      <c r="AG32" s="34"/>
      <c r="AH32" s="34"/>
      <c r="AI32" s="34"/>
      <c r="AJ32" s="35" t="str">
        <f>IF(' Peticions ET'!Z22="", "",' Peticions ET'!Z22)</f>
        <v/>
      </c>
      <c r="AK32" s="143"/>
      <c r="AL32" s="36"/>
      <c r="AM32" s="37" t="str">
        <f t="shared" si="2"/>
        <v/>
      </c>
      <c r="AN32" s="38" t="str">
        <f t="shared" si="3"/>
        <v/>
      </c>
      <c r="AO32" s="39" t="str">
        <f t="shared" si="4"/>
        <v/>
      </c>
      <c r="AP32" s="40" t="str">
        <f t="shared" si="5"/>
        <v/>
      </c>
      <c r="AQ32" s="229" t="str">
        <f t="shared" si="6"/>
        <v/>
      </c>
      <c r="AR32" s="220">
        <f>IF(A32="",0,IF(BJ32="S",COUNTIF($AQ$17:AQ32,AQ32),0))</f>
        <v>0</v>
      </c>
      <c r="AS32" s="41" t="str">
        <f t="shared" si="17"/>
        <v/>
      </c>
      <c r="AT32" s="42">
        <f xml:space="preserve"> IF(AS32&lt;&gt;"",VLOOKUP(AS32,Calculs!$B$2:$C$34,2,FALSE),0)</f>
        <v>0</v>
      </c>
      <c r="AU32" s="42">
        <f>IF(I32&lt;&gt;"",IF(LEFT(I32,1)="S", Calculs!$C$63,0),0)</f>
        <v>0</v>
      </c>
      <c r="AV32" s="42">
        <f>IF(J32&lt;&gt;"",IF(LEFT(J32,1)="S", Calculs!$C$53,0),0)</f>
        <v>0</v>
      </c>
      <c r="AW32" s="42">
        <f>IF(K32&lt;&gt;"",IF(LEFT(K32,1)="S", Calculs!$C$54,0),0)</f>
        <v>0</v>
      </c>
      <c r="AX32" s="43" t="str">
        <f t="shared" si="7"/>
        <v/>
      </c>
      <c r="AY32" s="43" t="str">
        <f t="shared" si="8"/>
        <v/>
      </c>
      <c r="AZ32" s="43">
        <f>SUMIF(Calculs!$B$2:$B$34,AX32,Calculs!$C$2:$C$34)</f>
        <v>0</v>
      </c>
      <c r="BA32" s="42">
        <f>IF(O32&lt;&gt;"",IF(LEFT(O32,1)="S", Calculs!$C$54,0),0)</f>
        <v>0</v>
      </c>
      <c r="BB32" s="42">
        <f>IF(P32&lt;&gt;"",IF(LEFT(P32,1)="S", Calculs!$C$53,0),0)</f>
        <v>0</v>
      </c>
      <c r="BC32" s="229" t="str">
        <f t="shared" si="9"/>
        <v/>
      </c>
      <c r="BD32" s="220">
        <f>IF(A32="",0, IF(BK32="S",COUNTIF($BC$17:BC32,BC32),0))</f>
        <v>0</v>
      </c>
      <c r="BE32" s="42">
        <f xml:space="preserve"> IF(Q32&lt;&gt;"",IF(Q32&lt;&gt;"Sense monitor",VLOOKUP(_xlfn.CONCAT(LEFT(Q32,2),IF(BF32="NO",".SA",".AA")),Calculs!$B$41:$C$48,2,FALSE),0),0)</f>
        <v>0</v>
      </c>
      <c r="BF32" s="42" t="str">
        <f t="shared" si="10"/>
        <v>NO</v>
      </c>
      <c r="BG32" s="43" t="str">
        <f t="shared" si="18"/>
        <v/>
      </c>
      <c r="BH32" s="42">
        <f>SUMIF(Calculs!$B$32:$B$36,TRIM(BG32),Calculs!$C$32:$C$36)</f>
        <v>0</v>
      </c>
      <c r="BI32" s="42">
        <f>IF(T32&lt;&gt;"",IF(LEFT(T32,1)="S", SUMIF(Calculs!$B$67:$B$70, TRIM(BG32), Calculs!$C$67:$C$70),0),0)</f>
        <v>0</v>
      </c>
      <c r="BJ32" s="40" t="str">
        <f t="shared" si="19"/>
        <v>N</v>
      </c>
      <c r="BK32" s="219" t="str">
        <f t="shared" si="11"/>
        <v>N</v>
      </c>
      <c r="BL32" s="42">
        <f t="shared" si="20"/>
        <v>0</v>
      </c>
      <c r="BM32" s="42"/>
      <c r="BN32" s="42"/>
      <c r="BO32" s="42">
        <f>IF(B32="",0,IF(AND(BJ32="S",AR32=1), VLOOKUP(B32,Calculs!$B$94:$D$99,3), 0) + IF(AND(BK32="S",BD32=1), VLOOKUP(B32,Calculs!$B$94:$F$99,5), 0))</f>
        <v>0</v>
      </c>
      <c r="BP32" s="40" t="str">
        <f t="shared" si="12"/>
        <v/>
      </c>
      <c r="BQ32" s="219" t="str">
        <f t="shared" si="13"/>
        <v/>
      </c>
      <c r="BR32" s="264" t="str">
        <f t="shared" si="14"/>
        <v/>
      </c>
      <c r="BS32" s="264" t="str">
        <f t="shared" si="15"/>
        <v/>
      </c>
    </row>
    <row r="33" spans="1:71" ht="12.75" customHeight="1">
      <c r="A33" s="217" t="str">
        <f>IF(' Peticions ET'!A23="", "",' Peticions ET'!A23)</f>
        <v/>
      </c>
      <c r="B33" s="167" t="str">
        <f t="shared" si="16"/>
        <v/>
      </c>
      <c r="C33" s="167" t="str">
        <f>IF(' Peticions ET'!B23="", "",' Peticions ET'!B23)</f>
        <v/>
      </c>
      <c r="D33" s="167" t="str">
        <f>IF(' Peticions ET'!C23="", "",' Peticions ET'!C23)</f>
        <v/>
      </c>
      <c r="E33" s="167" t="str">
        <f>IF(' Peticions ET'!D23="", "",' Peticions ET'!D23)</f>
        <v/>
      </c>
      <c r="F33" s="166" t="str">
        <f>IF(' Peticions ET'!E23="", "",' Peticions ET'!E23)</f>
        <v/>
      </c>
      <c r="G33" s="166" t="str">
        <f>IF(' Peticions ET'!F23="", "",' Peticions ET'!F23)</f>
        <v/>
      </c>
      <c r="H33" s="30" t="str">
        <f>IF(' Peticions ET'!G23="", "",' Peticions ET'!G23)</f>
        <v/>
      </c>
      <c r="I33" s="40" t="str">
        <f>IF(' Peticions ET'!H23="", "",' Peticions ET'!H23)</f>
        <v/>
      </c>
      <c r="J33" s="40" t="str">
        <f>IF(' Peticions ET'!I23="", "",' Peticions ET'!I23)</f>
        <v/>
      </c>
      <c r="K33" s="40" t="str">
        <f>IF(' Peticions ET'!J23="", "",' Peticions ET'!J23)</f>
        <v/>
      </c>
      <c r="L33" s="30" t="str">
        <f>IF(' Peticions ET'!K23="", "",' Peticions ET'!K23)</f>
        <v/>
      </c>
      <c r="M33" s="30" t="str">
        <f>IF(' Peticions ET'!L23="", "",' Peticions ET'!L23)</f>
        <v/>
      </c>
      <c r="N33" s="30" t="str">
        <f>IF(' Peticions ET'!M23="", "",' Peticions ET'!M23)</f>
        <v/>
      </c>
      <c r="O33" s="40" t="str">
        <f>IF(' Peticions ET'!O23="", "",' Peticions ET'!O23)</f>
        <v/>
      </c>
      <c r="P33" s="7" t="str">
        <f>IF(' Peticions ET'!N23="", "",' Peticions ET'!N23)</f>
        <v/>
      </c>
      <c r="Q33" s="31" t="str">
        <f>IF(' Peticions ET'!R23="", "",' Peticions ET'!R23)</f>
        <v/>
      </c>
      <c r="R33" s="31" t="str">
        <f>IF(' Peticions ET'!S23="", "",' Peticions ET'!S23)</f>
        <v/>
      </c>
      <c r="S33" t="str">
        <f>IF(' Peticions ET'!P23="", "",' Peticions ET'!P23)</f>
        <v/>
      </c>
      <c r="T33" s="264" t="str">
        <f>IF(' Peticions ET'!Q23="", "",' Peticions ET'!Q23)</f>
        <v/>
      </c>
      <c r="U33" s="1"/>
      <c r="V33" s="1"/>
      <c r="W33" s="3"/>
      <c r="X33" s="31"/>
      <c r="Y33" s="31"/>
      <c r="Z33" s="31"/>
      <c r="AA33" s="32"/>
      <c r="AB33" s="33"/>
      <c r="AC33" s="33"/>
      <c r="AD33" s="33"/>
      <c r="AE33" s="33"/>
      <c r="AF33" s="34"/>
      <c r="AG33" s="34"/>
      <c r="AH33" s="34"/>
      <c r="AI33" s="34"/>
      <c r="AJ33" s="35" t="str">
        <f>IF(' Peticions ET'!Z23="", "",' Peticions ET'!Z23)</f>
        <v/>
      </c>
      <c r="AK33" s="143"/>
      <c r="AL33" s="36"/>
      <c r="AM33" s="37" t="str">
        <f t="shared" si="2"/>
        <v/>
      </c>
      <c r="AN33" s="38" t="str">
        <f t="shared" si="3"/>
        <v/>
      </c>
      <c r="AO33" s="39" t="str">
        <f t="shared" si="4"/>
        <v/>
      </c>
      <c r="AP33" s="40" t="str">
        <f t="shared" si="5"/>
        <v/>
      </c>
      <c r="AQ33" s="229" t="str">
        <f t="shared" si="6"/>
        <v/>
      </c>
      <c r="AR33" s="220">
        <f>IF(A33="",0,IF(BJ33="S",COUNTIF($AQ$17:AQ33,AQ33),0))</f>
        <v>0</v>
      </c>
      <c r="AS33" s="41" t="str">
        <f t="shared" si="17"/>
        <v/>
      </c>
      <c r="AT33" s="42">
        <f xml:space="preserve"> IF(AS33&lt;&gt;"",VLOOKUP(AS33,Calculs!$B$2:$C$34,2,FALSE),0)</f>
        <v>0</v>
      </c>
      <c r="AU33" s="42">
        <f>IF(I33&lt;&gt;"",IF(LEFT(I33,1)="S", Calculs!$C$63,0),0)</f>
        <v>0</v>
      </c>
      <c r="AV33" s="42">
        <f>IF(J33&lt;&gt;"",IF(LEFT(J33,1)="S", Calculs!$C$53,0),0)</f>
        <v>0</v>
      </c>
      <c r="AW33" s="42">
        <f>IF(K33&lt;&gt;"",IF(LEFT(K33,1)="S", Calculs!$C$54,0),0)</f>
        <v>0</v>
      </c>
      <c r="AX33" s="43" t="str">
        <f t="shared" si="7"/>
        <v/>
      </c>
      <c r="AY33" s="43" t="str">
        <f t="shared" si="8"/>
        <v/>
      </c>
      <c r="AZ33" s="43">
        <f>SUMIF(Calculs!$B$2:$B$34,AX33,Calculs!$C$2:$C$34)</f>
        <v>0</v>
      </c>
      <c r="BA33" s="42">
        <f>IF(O33&lt;&gt;"",IF(LEFT(O33,1)="S", Calculs!$C$54,0),0)</f>
        <v>0</v>
      </c>
      <c r="BB33" s="42">
        <f>IF(P33&lt;&gt;"",IF(LEFT(P33,1)="S", Calculs!$C$53,0),0)</f>
        <v>0</v>
      </c>
      <c r="BC33" s="229" t="str">
        <f t="shared" si="9"/>
        <v/>
      </c>
      <c r="BD33" s="220">
        <f>IF(A33="",0, IF(BK33="S",COUNTIF($BC$17:BC33,BC33),0))</f>
        <v>0</v>
      </c>
      <c r="BE33" s="42">
        <f xml:space="preserve"> IF(Q33&lt;&gt;"",IF(Q33&lt;&gt;"Sense monitor",VLOOKUP(_xlfn.CONCAT(LEFT(Q33,2),IF(BF33="NO",".SA",".AA")),Calculs!$B$41:$C$48,2,FALSE),0),0)</f>
        <v>0</v>
      </c>
      <c r="BF33" s="42" t="str">
        <f t="shared" si="10"/>
        <v>NO</v>
      </c>
      <c r="BG33" s="43" t="str">
        <f t="shared" si="18"/>
        <v/>
      </c>
      <c r="BH33" s="42">
        <f>SUMIF(Calculs!$B$32:$B$36,TRIM(BG33),Calculs!$C$32:$C$36)</f>
        <v>0</v>
      </c>
      <c r="BI33" s="42">
        <f>IF(T33&lt;&gt;"",IF(LEFT(T33,1)="S", SUMIF(Calculs!$B$67:$B$70, TRIM(BG33), Calculs!$C$67:$C$70),0),0)</f>
        <v>0</v>
      </c>
      <c r="BJ33" s="40" t="str">
        <f t="shared" si="19"/>
        <v>N</v>
      </c>
      <c r="BK33" s="219" t="str">
        <f t="shared" si="11"/>
        <v>N</v>
      </c>
      <c r="BL33" s="42">
        <f t="shared" si="20"/>
        <v>0</v>
      </c>
      <c r="BM33" s="42"/>
      <c r="BN33" s="42"/>
      <c r="BO33" s="42">
        <f>IF(B33="",0,IF(AND(BJ33="S",AR33=1), VLOOKUP(B33,Calculs!$B$94:$D$99,3), 0) + IF(AND(BK33="S",BD33=1), VLOOKUP(B33,Calculs!$B$94:$F$99,5), 0))</f>
        <v>0</v>
      </c>
      <c r="BP33" s="40" t="str">
        <f t="shared" si="12"/>
        <v/>
      </c>
      <c r="BQ33" s="219" t="str">
        <f t="shared" si="13"/>
        <v/>
      </c>
      <c r="BR33" s="264" t="str">
        <f t="shared" si="14"/>
        <v/>
      </c>
      <c r="BS33" s="264" t="str">
        <f t="shared" si="15"/>
        <v/>
      </c>
    </row>
    <row r="34" spans="1:71" ht="12.75" customHeight="1">
      <c r="A34" s="217" t="str">
        <f>IF(' Peticions ET'!A24="", "",' Peticions ET'!A24)</f>
        <v/>
      </c>
      <c r="B34" s="167" t="str">
        <f t="shared" si="16"/>
        <v/>
      </c>
      <c r="C34" s="167" t="str">
        <f>IF(' Peticions ET'!B24="", "",' Peticions ET'!B24)</f>
        <v/>
      </c>
      <c r="D34" s="167" t="str">
        <f>IF(' Peticions ET'!C24="", "",' Peticions ET'!C24)</f>
        <v/>
      </c>
      <c r="E34" s="167" t="str">
        <f>IF(' Peticions ET'!D24="", "",' Peticions ET'!D24)</f>
        <v/>
      </c>
      <c r="F34" s="166" t="str">
        <f>IF(' Peticions ET'!E24="", "",' Peticions ET'!E24)</f>
        <v/>
      </c>
      <c r="G34" s="166" t="str">
        <f>IF(' Peticions ET'!F24="", "",' Peticions ET'!F24)</f>
        <v/>
      </c>
      <c r="H34" s="30" t="str">
        <f>IF(' Peticions ET'!G24="", "",' Peticions ET'!G24)</f>
        <v/>
      </c>
      <c r="I34" s="40" t="str">
        <f>IF(' Peticions ET'!H24="", "",' Peticions ET'!H24)</f>
        <v/>
      </c>
      <c r="J34" s="40" t="str">
        <f>IF(' Peticions ET'!I24="", "",' Peticions ET'!I24)</f>
        <v/>
      </c>
      <c r="K34" s="40" t="str">
        <f>IF(' Peticions ET'!J24="", "",' Peticions ET'!J24)</f>
        <v/>
      </c>
      <c r="L34" s="30" t="str">
        <f>IF(' Peticions ET'!K24="", "",' Peticions ET'!K24)</f>
        <v/>
      </c>
      <c r="M34" s="30" t="str">
        <f>IF(' Peticions ET'!L24="", "",' Peticions ET'!L24)</f>
        <v/>
      </c>
      <c r="N34" s="30" t="str">
        <f>IF(' Peticions ET'!M24="", "",' Peticions ET'!M24)</f>
        <v/>
      </c>
      <c r="O34" s="40" t="str">
        <f>IF(' Peticions ET'!O24="", "",' Peticions ET'!O24)</f>
        <v/>
      </c>
      <c r="P34" s="7" t="str">
        <f>IF(' Peticions ET'!N24="", "",' Peticions ET'!N24)</f>
        <v/>
      </c>
      <c r="Q34" s="31" t="str">
        <f>IF(' Peticions ET'!R24="", "",' Peticions ET'!R24)</f>
        <v/>
      </c>
      <c r="R34" s="31" t="str">
        <f>IF(' Peticions ET'!S24="", "",' Peticions ET'!S24)</f>
        <v/>
      </c>
      <c r="S34" t="str">
        <f>IF(' Peticions ET'!P24="", "",' Peticions ET'!P24)</f>
        <v/>
      </c>
      <c r="T34" s="264" t="str">
        <f>IF(' Peticions ET'!Q24="", "",' Peticions ET'!Q24)</f>
        <v/>
      </c>
      <c r="U34" s="1"/>
      <c r="V34" s="1"/>
      <c r="W34" s="3"/>
      <c r="X34" s="31"/>
      <c r="Y34" s="31"/>
      <c r="Z34" s="31"/>
      <c r="AA34" s="32"/>
      <c r="AB34" s="33"/>
      <c r="AC34" s="33"/>
      <c r="AD34" s="33"/>
      <c r="AE34" s="33"/>
      <c r="AF34" s="34"/>
      <c r="AG34" s="34"/>
      <c r="AH34" s="34"/>
      <c r="AI34" s="34"/>
      <c r="AJ34" s="35" t="str">
        <f>IF(' Peticions ET'!Z24="", "",' Peticions ET'!Z24)</f>
        <v/>
      </c>
      <c r="AK34" s="143"/>
      <c r="AL34" s="36"/>
      <c r="AM34" s="37" t="str">
        <f t="shared" si="2"/>
        <v/>
      </c>
      <c r="AN34" s="38" t="str">
        <f t="shared" si="3"/>
        <v/>
      </c>
      <c r="AO34" s="39" t="str">
        <f t="shared" si="4"/>
        <v/>
      </c>
      <c r="AP34" s="40" t="str">
        <f t="shared" si="5"/>
        <v/>
      </c>
      <c r="AQ34" s="229" t="str">
        <f t="shared" si="6"/>
        <v/>
      </c>
      <c r="AR34" s="220">
        <f>IF(A34="",0,IF(BJ34="S",COUNTIF($AQ$17:AQ34,AQ34),0))</f>
        <v>0</v>
      </c>
      <c r="AS34" s="41" t="str">
        <f t="shared" si="17"/>
        <v/>
      </c>
      <c r="AT34" s="42">
        <f xml:space="preserve"> IF(AS34&lt;&gt;"",VLOOKUP(AS34,Calculs!$B$2:$C$34,2,FALSE),0)</f>
        <v>0</v>
      </c>
      <c r="AU34" s="42">
        <f>IF(I34&lt;&gt;"",IF(LEFT(I34,1)="S", Calculs!$C$63,0),0)</f>
        <v>0</v>
      </c>
      <c r="AV34" s="42">
        <f>IF(J34&lt;&gt;"",IF(LEFT(J34,1)="S", Calculs!$C$53,0),0)</f>
        <v>0</v>
      </c>
      <c r="AW34" s="42">
        <f>IF(K34&lt;&gt;"",IF(LEFT(K34,1)="S", Calculs!$C$54,0),0)</f>
        <v>0</v>
      </c>
      <c r="AX34" s="43" t="str">
        <f t="shared" si="7"/>
        <v/>
      </c>
      <c r="AY34" s="43" t="str">
        <f t="shared" si="8"/>
        <v/>
      </c>
      <c r="AZ34" s="43">
        <f>SUMIF(Calculs!$B$2:$B$34,AX34,Calculs!$C$2:$C$34)</f>
        <v>0</v>
      </c>
      <c r="BA34" s="42">
        <f>IF(O34&lt;&gt;"",IF(LEFT(O34,1)="S", Calculs!$C$54,0),0)</f>
        <v>0</v>
      </c>
      <c r="BB34" s="42">
        <f>IF(P34&lt;&gt;"",IF(LEFT(P34,1)="S", Calculs!$C$53,0),0)</f>
        <v>0</v>
      </c>
      <c r="BC34" s="229" t="str">
        <f t="shared" si="9"/>
        <v/>
      </c>
      <c r="BD34" s="220">
        <f>IF(A34="",0, IF(BK34="S",COUNTIF($BC$17:BC34,BC34),0))</f>
        <v>0</v>
      </c>
      <c r="BE34" s="42">
        <f xml:space="preserve"> IF(Q34&lt;&gt;"",IF(Q34&lt;&gt;"Sense monitor",VLOOKUP(_xlfn.CONCAT(LEFT(Q34,2),IF(BF34="NO",".SA",".AA")),Calculs!$B$41:$C$48,2,FALSE),0),0)</f>
        <v>0</v>
      </c>
      <c r="BF34" s="42" t="str">
        <f t="shared" si="10"/>
        <v>NO</v>
      </c>
      <c r="BG34" s="43" t="str">
        <f t="shared" si="18"/>
        <v/>
      </c>
      <c r="BH34" s="42">
        <f>SUMIF(Calculs!$B$32:$B$36,TRIM(BG34),Calculs!$C$32:$C$36)</f>
        <v>0</v>
      </c>
      <c r="BI34" s="42">
        <f>IF(T34&lt;&gt;"",IF(LEFT(T34,1)="S", SUMIF(Calculs!$B$67:$B$70, TRIM(BG34), Calculs!$C$67:$C$70),0),0)</f>
        <v>0</v>
      </c>
      <c r="BJ34" s="40" t="str">
        <f t="shared" si="19"/>
        <v>N</v>
      </c>
      <c r="BK34" s="219" t="str">
        <f t="shared" si="11"/>
        <v>N</v>
      </c>
      <c r="BL34" s="42">
        <f t="shared" si="20"/>
        <v>0</v>
      </c>
      <c r="BM34" s="42"/>
      <c r="BN34" s="42"/>
      <c r="BO34" s="42">
        <f>IF(B34="",0,IF(AND(BJ34="S",AR34=1), VLOOKUP(B34,Calculs!$B$94:$D$99,3), 0) + IF(AND(BK34="S",BD34=1), VLOOKUP(B34,Calculs!$B$94:$F$99,5), 0))</f>
        <v>0</v>
      </c>
      <c r="BP34" s="40" t="str">
        <f t="shared" si="12"/>
        <v/>
      </c>
      <c r="BQ34" s="219" t="str">
        <f t="shared" si="13"/>
        <v/>
      </c>
      <c r="BR34" s="264" t="str">
        <f t="shared" si="14"/>
        <v/>
      </c>
      <c r="BS34" s="264" t="str">
        <f t="shared" si="15"/>
        <v/>
      </c>
    </row>
    <row r="35" spans="1:71" ht="12.75" customHeight="1">
      <c r="A35" s="217" t="str">
        <f>IF(' Peticions ET'!A25="", "",' Peticions ET'!A25)</f>
        <v/>
      </c>
      <c r="B35" s="167" t="str">
        <f t="shared" si="16"/>
        <v/>
      </c>
      <c r="C35" s="167" t="str">
        <f>IF(' Peticions ET'!B25="", "",' Peticions ET'!B25)</f>
        <v/>
      </c>
      <c r="D35" s="167" t="str">
        <f>IF(' Peticions ET'!C25="", "",' Peticions ET'!C25)</f>
        <v/>
      </c>
      <c r="E35" s="167" t="str">
        <f>IF(' Peticions ET'!D25="", "",' Peticions ET'!D25)</f>
        <v/>
      </c>
      <c r="F35" s="166" t="str">
        <f>IF(' Peticions ET'!E25="", "",' Peticions ET'!E25)</f>
        <v/>
      </c>
      <c r="G35" s="166" t="str">
        <f>IF(' Peticions ET'!F25="", "",' Peticions ET'!F25)</f>
        <v/>
      </c>
      <c r="H35" s="30" t="str">
        <f>IF(' Peticions ET'!G25="", "",' Peticions ET'!G25)</f>
        <v/>
      </c>
      <c r="I35" s="40" t="str">
        <f>IF(' Peticions ET'!H25="", "",' Peticions ET'!H25)</f>
        <v/>
      </c>
      <c r="J35" s="40" t="str">
        <f>IF(' Peticions ET'!I25="", "",' Peticions ET'!I25)</f>
        <v/>
      </c>
      <c r="K35" s="40" t="str">
        <f>IF(' Peticions ET'!J25="", "",' Peticions ET'!J25)</f>
        <v/>
      </c>
      <c r="L35" s="30" t="str">
        <f>IF(' Peticions ET'!K25="", "",' Peticions ET'!K25)</f>
        <v/>
      </c>
      <c r="M35" s="30" t="str">
        <f>IF(' Peticions ET'!L25="", "",' Peticions ET'!L25)</f>
        <v/>
      </c>
      <c r="N35" s="30" t="str">
        <f>IF(' Peticions ET'!M25="", "",' Peticions ET'!M25)</f>
        <v/>
      </c>
      <c r="O35" s="40" t="str">
        <f>IF(' Peticions ET'!O25="", "",' Peticions ET'!O25)</f>
        <v/>
      </c>
      <c r="P35" s="7" t="str">
        <f>IF(' Peticions ET'!N25="", "",' Peticions ET'!N25)</f>
        <v/>
      </c>
      <c r="Q35" s="31" t="str">
        <f>IF(' Peticions ET'!R25="", "",' Peticions ET'!R25)</f>
        <v/>
      </c>
      <c r="R35" s="31" t="str">
        <f>IF(' Peticions ET'!S25="", "",' Peticions ET'!S25)</f>
        <v/>
      </c>
      <c r="S35" t="str">
        <f>IF(' Peticions ET'!P25="", "",' Peticions ET'!P25)</f>
        <v/>
      </c>
      <c r="T35" s="264" t="str">
        <f>IF(' Peticions ET'!Q25="", "",' Peticions ET'!Q25)</f>
        <v/>
      </c>
      <c r="U35" s="1"/>
      <c r="V35" s="1"/>
      <c r="W35" s="3"/>
      <c r="X35" s="31"/>
      <c r="Y35" s="31"/>
      <c r="Z35" s="31"/>
      <c r="AA35" s="32"/>
      <c r="AB35" s="33"/>
      <c r="AC35" s="33"/>
      <c r="AD35" s="33"/>
      <c r="AE35" s="33"/>
      <c r="AF35" s="34"/>
      <c r="AG35" s="34"/>
      <c r="AH35" s="34"/>
      <c r="AI35" s="34"/>
      <c r="AJ35" s="35" t="str">
        <f>IF(' Peticions ET'!Z25="", "",' Peticions ET'!Z25)</f>
        <v/>
      </c>
      <c r="AK35" s="143"/>
      <c r="AL35" s="36"/>
      <c r="AM35" s="37" t="str">
        <f t="shared" si="2"/>
        <v/>
      </c>
      <c r="AN35" s="38" t="str">
        <f t="shared" si="3"/>
        <v/>
      </c>
      <c r="AO35" s="39" t="str">
        <f t="shared" si="4"/>
        <v/>
      </c>
      <c r="AP35" s="40" t="str">
        <f t="shared" si="5"/>
        <v/>
      </c>
      <c r="AQ35" s="229" t="str">
        <f t="shared" si="6"/>
        <v/>
      </c>
      <c r="AR35" s="220">
        <f>IF(A35="",0,IF(BJ35="S",COUNTIF($AQ$17:AQ35,AQ35),0))</f>
        <v>0</v>
      </c>
      <c r="AS35" s="41" t="str">
        <f t="shared" si="17"/>
        <v/>
      </c>
      <c r="AT35" s="42">
        <f xml:space="preserve"> IF(AS35&lt;&gt;"",VLOOKUP(AS35,Calculs!$B$2:$C$34,2,FALSE),0)</f>
        <v>0</v>
      </c>
      <c r="AU35" s="42">
        <f>IF(I35&lt;&gt;"",IF(LEFT(I35,1)="S", Calculs!$C$63,0),0)</f>
        <v>0</v>
      </c>
      <c r="AV35" s="42">
        <f>IF(J35&lt;&gt;"",IF(LEFT(J35,1)="S", Calculs!$C$53,0),0)</f>
        <v>0</v>
      </c>
      <c r="AW35" s="42">
        <f>IF(K35&lt;&gt;"",IF(LEFT(K35,1)="S", Calculs!$C$54,0),0)</f>
        <v>0</v>
      </c>
      <c r="AX35" s="43" t="str">
        <f t="shared" si="7"/>
        <v/>
      </c>
      <c r="AY35" s="43" t="str">
        <f t="shared" si="8"/>
        <v/>
      </c>
      <c r="AZ35" s="43">
        <f>SUMIF(Calculs!$B$2:$B$34,AX35,Calculs!$C$2:$C$34)</f>
        <v>0</v>
      </c>
      <c r="BA35" s="42">
        <f>IF(O35&lt;&gt;"",IF(LEFT(O35,1)="S", Calculs!$C$54,0),0)</f>
        <v>0</v>
      </c>
      <c r="BB35" s="42">
        <f>IF(P35&lt;&gt;"",IF(LEFT(P35,1)="S", Calculs!$C$53,0),0)</f>
        <v>0</v>
      </c>
      <c r="BC35" s="229" t="str">
        <f t="shared" si="9"/>
        <v/>
      </c>
      <c r="BD35" s="220">
        <f>IF(A35="",0, IF(BK35="S",COUNTIF($BC$17:BC35,BC35),0))</f>
        <v>0</v>
      </c>
      <c r="BE35" s="42">
        <f xml:space="preserve"> IF(Q35&lt;&gt;"",IF(Q35&lt;&gt;"Sense monitor",VLOOKUP(_xlfn.CONCAT(LEFT(Q35,2),IF(BF35="NO",".SA",".AA")),Calculs!$B$41:$C$48,2,FALSE),0),0)</f>
        <v>0</v>
      </c>
      <c r="BF35" s="42" t="str">
        <f t="shared" si="10"/>
        <v>NO</v>
      </c>
      <c r="BG35" s="43" t="str">
        <f t="shared" si="18"/>
        <v/>
      </c>
      <c r="BH35" s="42">
        <f>SUMIF(Calculs!$B$32:$B$36,TRIM(BG35),Calculs!$C$32:$C$36)</f>
        <v>0</v>
      </c>
      <c r="BI35" s="42">
        <f>IF(T35&lt;&gt;"",IF(LEFT(T35,1)="S", SUMIF(Calculs!$B$67:$B$70, TRIM(BG35), Calculs!$C$67:$C$70),0),0)</f>
        <v>0</v>
      </c>
      <c r="BJ35" s="40" t="str">
        <f t="shared" si="19"/>
        <v>N</v>
      </c>
      <c r="BK35" s="219" t="str">
        <f t="shared" si="11"/>
        <v>N</v>
      </c>
      <c r="BL35" s="42">
        <f t="shared" si="20"/>
        <v>0</v>
      </c>
      <c r="BM35" s="42"/>
      <c r="BN35" s="42"/>
      <c r="BO35" s="42">
        <f>IF(B35="",0,IF(AND(BJ35="S",AR35=1), VLOOKUP(B35,Calculs!$B$94:$D$99,3), 0) + IF(AND(BK35="S",BD35=1), VLOOKUP(B35,Calculs!$B$94:$F$99,5), 0))</f>
        <v>0</v>
      </c>
      <c r="BP35" s="40" t="str">
        <f t="shared" si="12"/>
        <v/>
      </c>
      <c r="BQ35" s="219" t="str">
        <f t="shared" si="13"/>
        <v/>
      </c>
      <c r="BR35" s="264" t="str">
        <f t="shared" si="14"/>
        <v/>
      </c>
      <c r="BS35" s="264" t="str">
        <f t="shared" si="15"/>
        <v/>
      </c>
    </row>
    <row r="36" spans="1:71" ht="12.75" customHeight="1">
      <c r="A36" s="217" t="str">
        <f>IF(' Peticions ET'!A26="", "",' Peticions ET'!A26)</f>
        <v/>
      </c>
      <c r="B36" s="167" t="str">
        <f t="shared" si="16"/>
        <v/>
      </c>
      <c r="C36" s="167" t="str">
        <f>IF(' Peticions ET'!B26="", "",' Peticions ET'!B26)</f>
        <v/>
      </c>
      <c r="D36" s="167" t="str">
        <f>IF(' Peticions ET'!C26="", "",' Peticions ET'!C26)</f>
        <v/>
      </c>
      <c r="E36" s="167" t="str">
        <f>IF(' Peticions ET'!D26="", "",' Peticions ET'!D26)</f>
        <v/>
      </c>
      <c r="F36" s="166" t="str">
        <f>IF(' Peticions ET'!E26="", "",' Peticions ET'!E26)</f>
        <v/>
      </c>
      <c r="G36" s="166" t="str">
        <f>IF(' Peticions ET'!F26="", "",' Peticions ET'!F26)</f>
        <v/>
      </c>
      <c r="H36" s="30" t="str">
        <f>IF(' Peticions ET'!G26="", "",' Peticions ET'!G26)</f>
        <v/>
      </c>
      <c r="I36" s="40" t="str">
        <f>IF(' Peticions ET'!H26="", "",' Peticions ET'!H26)</f>
        <v/>
      </c>
      <c r="J36" s="40" t="str">
        <f>IF(' Peticions ET'!I26="", "",' Peticions ET'!I26)</f>
        <v/>
      </c>
      <c r="K36" s="40" t="str">
        <f>IF(' Peticions ET'!J26="", "",' Peticions ET'!J26)</f>
        <v/>
      </c>
      <c r="L36" s="30" t="str">
        <f>IF(' Peticions ET'!K26="", "",' Peticions ET'!K26)</f>
        <v/>
      </c>
      <c r="M36" s="30" t="str">
        <f>IF(' Peticions ET'!L26="", "",' Peticions ET'!L26)</f>
        <v/>
      </c>
      <c r="N36" s="30" t="str">
        <f>IF(' Peticions ET'!M26="", "",' Peticions ET'!M26)</f>
        <v/>
      </c>
      <c r="O36" s="40" t="str">
        <f>IF(' Peticions ET'!O26="", "",' Peticions ET'!O26)</f>
        <v/>
      </c>
      <c r="P36" s="7" t="str">
        <f>IF(' Peticions ET'!N26="", "",' Peticions ET'!N26)</f>
        <v/>
      </c>
      <c r="Q36" s="31" t="str">
        <f>IF(' Peticions ET'!R26="", "",' Peticions ET'!R26)</f>
        <v/>
      </c>
      <c r="R36" s="31" t="str">
        <f>IF(' Peticions ET'!S26="", "",' Peticions ET'!S26)</f>
        <v/>
      </c>
      <c r="S36" t="str">
        <f>IF(' Peticions ET'!P26="", "",' Peticions ET'!P26)</f>
        <v/>
      </c>
      <c r="T36" s="264" t="str">
        <f>IF(' Peticions ET'!Q26="", "",' Peticions ET'!Q26)</f>
        <v/>
      </c>
      <c r="U36" s="1"/>
      <c r="V36" s="1"/>
      <c r="W36" s="3"/>
      <c r="X36" s="31"/>
      <c r="Y36" s="31"/>
      <c r="Z36" s="31"/>
      <c r="AA36" s="32"/>
      <c r="AB36" s="33"/>
      <c r="AC36" s="33"/>
      <c r="AD36" s="33"/>
      <c r="AE36" s="33"/>
      <c r="AF36" s="34"/>
      <c r="AG36" s="34"/>
      <c r="AH36" s="34"/>
      <c r="AI36" s="34"/>
      <c r="AJ36" s="35" t="str">
        <f>IF(' Peticions ET'!Z26="", "",' Peticions ET'!Z26)</f>
        <v/>
      </c>
      <c r="AK36" s="143"/>
      <c r="AL36" s="36"/>
      <c r="AM36" s="37" t="str">
        <f t="shared" si="2"/>
        <v/>
      </c>
      <c r="AN36" s="38" t="str">
        <f t="shared" si="3"/>
        <v/>
      </c>
      <c r="AO36" s="39" t="str">
        <f t="shared" si="4"/>
        <v/>
      </c>
      <c r="AP36" s="40" t="str">
        <f t="shared" si="5"/>
        <v/>
      </c>
      <c r="AQ36" s="229" t="str">
        <f t="shared" si="6"/>
        <v/>
      </c>
      <c r="AR36" s="220">
        <f>IF(A36="",0,IF(BJ36="S",COUNTIF($AQ$17:AQ36,AQ36),0))</f>
        <v>0</v>
      </c>
      <c r="AS36" s="41" t="str">
        <f t="shared" si="17"/>
        <v/>
      </c>
      <c r="AT36" s="42">
        <f xml:space="preserve"> IF(AS36&lt;&gt;"",VLOOKUP(AS36,Calculs!$B$2:$C$34,2,FALSE),0)</f>
        <v>0</v>
      </c>
      <c r="AU36" s="42">
        <f>IF(I36&lt;&gt;"",IF(LEFT(I36,1)="S", Calculs!$C$63,0),0)</f>
        <v>0</v>
      </c>
      <c r="AV36" s="42">
        <f>IF(J36&lt;&gt;"",IF(LEFT(J36,1)="S", Calculs!$C$53,0),0)</f>
        <v>0</v>
      </c>
      <c r="AW36" s="42">
        <f>IF(K36&lt;&gt;"",IF(LEFT(K36,1)="S", Calculs!$C$54,0),0)</f>
        <v>0</v>
      </c>
      <c r="AX36" s="43" t="str">
        <f t="shared" si="7"/>
        <v/>
      </c>
      <c r="AY36" s="43" t="str">
        <f t="shared" si="8"/>
        <v/>
      </c>
      <c r="AZ36" s="43">
        <f>SUMIF(Calculs!$B$2:$B$34,AX36,Calculs!$C$2:$C$34)</f>
        <v>0</v>
      </c>
      <c r="BA36" s="42">
        <f>IF(O36&lt;&gt;"",IF(LEFT(O36,1)="S", Calculs!$C$54,0),0)</f>
        <v>0</v>
      </c>
      <c r="BB36" s="42">
        <f>IF(P36&lt;&gt;"",IF(LEFT(P36,1)="S", Calculs!$C$53,0),0)</f>
        <v>0</v>
      </c>
      <c r="BC36" s="229" t="str">
        <f t="shared" si="9"/>
        <v/>
      </c>
      <c r="BD36" s="220">
        <f>IF(A36="",0, IF(BK36="S",COUNTIF($BC$17:BC36,BC36),0))</f>
        <v>0</v>
      </c>
      <c r="BE36" s="42">
        <f xml:space="preserve"> IF(Q36&lt;&gt;"",IF(Q36&lt;&gt;"Sense monitor",VLOOKUP(_xlfn.CONCAT(LEFT(Q36,2),IF(BF36="NO",".SA",".AA")),Calculs!$B$41:$C$48,2,FALSE),0),0)</f>
        <v>0</v>
      </c>
      <c r="BF36" s="42" t="str">
        <f t="shared" si="10"/>
        <v>NO</v>
      </c>
      <c r="BG36" s="43" t="str">
        <f t="shared" si="18"/>
        <v/>
      </c>
      <c r="BH36" s="42">
        <f>SUMIF(Calculs!$B$32:$B$36,TRIM(BG36),Calculs!$C$32:$C$36)</f>
        <v>0</v>
      </c>
      <c r="BI36" s="42">
        <f>IF(T36&lt;&gt;"",IF(LEFT(T36,1)="S", SUMIF(Calculs!$B$67:$B$70, TRIM(BG36), Calculs!$C$67:$C$70),0),0)</f>
        <v>0</v>
      </c>
      <c r="BJ36" s="40" t="str">
        <f t="shared" si="19"/>
        <v>N</v>
      </c>
      <c r="BK36" s="219" t="str">
        <f t="shared" si="11"/>
        <v>N</v>
      </c>
      <c r="BL36" s="42">
        <f t="shared" si="20"/>
        <v>0</v>
      </c>
      <c r="BM36" s="42"/>
      <c r="BN36" s="42"/>
      <c r="BO36" s="42">
        <f>IF(B36="",0,IF(AND(BJ36="S",AR36=1), VLOOKUP(B36,Calculs!$B$94:$D$99,3), 0) + IF(AND(BK36="S",BD36=1), VLOOKUP(B36,Calculs!$B$94:$F$99,5), 0))</f>
        <v>0</v>
      </c>
      <c r="BP36" s="40" t="str">
        <f t="shared" si="12"/>
        <v/>
      </c>
      <c r="BQ36" s="219" t="str">
        <f t="shared" si="13"/>
        <v/>
      </c>
      <c r="BR36" s="264" t="str">
        <f t="shared" si="14"/>
        <v/>
      </c>
      <c r="BS36" s="264" t="str">
        <f t="shared" si="15"/>
        <v/>
      </c>
    </row>
    <row r="37" spans="1:71" ht="12.75" customHeight="1">
      <c r="A37" s="217" t="str">
        <f>IF(' Peticions ET'!A27="", "",' Peticions ET'!A27)</f>
        <v/>
      </c>
      <c r="B37" s="167" t="str">
        <f t="shared" si="16"/>
        <v/>
      </c>
      <c r="C37" s="167" t="str">
        <f>IF(' Peticions ET'!B27="", "",' Peticions ET'!B27)</f>
        <v/>
      </c>
      <c r="D37" s="167" t="str">
        <f>IF(' Peticions ET'!C27="", "",' Peticions ET'!C27)</f>
        <v/>
      </c>
      <c r="E37" s="167" t="str">
        <f>IF(' Peticions ET'!D27="", "",' Peticions ET'!D27)</f>
        <v/>
      </c>
      <c r="F37" s="166" t="str">
        <f>IF(' Peticions ET'!E27="", "",' Peticions ET'!E27)</f>
        <v/>
      </c>
      <c r="G37" s="166" t="str">
        <f>IF(' Peticions ET'!F27="", "",' Peticions ET'!F27)</f>
        <v/>
      </c>
      <c r="H37" s="30" t="str">
        <f>IF(' Peticions ET'!G27="", "",' Peticions ET'!G27)</f>
        <v/>
      </c>
      <c r="I37" s="40" t="str">
        <f>IF(' Peticions ET'!H27="", "",' Peticions ET'!H27)</f>
        <v/>
      </c>
      <c r="J37" s="40" t="str">
        <f>IF(' Peticions ET'!I27="", "",' Peticions ET'!I27)</f>
        <v/>
      </c>
      <c r="K37" s="40" t="str">
        <f>IF(' Peticions ET'!J27="", "",' Peticions ET'!J27)</f>
        <v/>
      </c>
      <c r="L37" s="30" t="str">
        <f>IF(' Peticions ET'!K27="", "",' Peticions ET'!K27)</f>
        <v/>
      </c>
      <c r="M37" s="30" t="str">
        <f>IF(' Peticions ET'!L27="", "",' Peticions ET'!L27)</f>
        <v/>
      </c>
      <c r="N37" s="30" t="str">
        <f>IF(' Peticions ET'!M27="", "",' Peticions ET'!M27)</f>
        <v/>
      </c>
      <c r="O37" s="40" t="str">
        <f>IF(' Peticions ET'!O27="", "",' Peticions ET'!O27)</f>
        <v/>
      </c>
      <c r="P37" s="7" t="str">
        <f>IF(' Peticions ET'!N27="", "",' Peticions ET'!N27)</f>
        <v/>
      </c>
      <c r="Q37" s="31" t="str">
        <f>IF(' Peticions ET'!R27="", "",' Peticions ET'!R27)</f>
        <v/>
      </c>
      <c r="R37" s="31" t="str">
        <f>IF(' Peticions ET'!S27="", "",' Peticions ET'!S27)</f>
        <v/>
      </c>
      <c r="S37" t="str">
        <f>IF(' Peticions ET'!P27="", "",' Peticions ET'!P27)</f>
        <v/>
      </c>
      <c r="T37" s="264" t="str">
        <f>IF(' Peticions ET'!Q27="", "",' Peticions ET'!Q27)</f>
        <v/>
      </c>
      <c r="U37" s="1"/>
      <c r="V37" s="1"/>
      <c r="W37" s="3"/>
      <c r="X37" s="31"/>
      <c r="Y37" s="31"/>
      <c r="Z37" s="31"/>
      <c r="AA37" s="32"/>
      <c r="AB37" s="33"/>
      <c r="AC37" s="33"/>
      <c r="AD37" s="33"/>
      <c r="AE37" s="33"/>
      <c r="AF37" s="34"/>
      <c r="AG37" s="34"/>
      <c r="AH37" s="34"/>
      <c r="AI37" s="34"/>
      <c r="AJ37" s="35" t="str">
        <f>IF(' Peticions ET'!Z27="", "",' Peticions ET'!Z27)</f>
        <v/>
      </c>
      <c r="AK37" s="143"/>
      <c r="AL37" s="36"/>
      <c r="AM37" s="37" t="str">
        <f t="shared" si="2"/>
        <v/>
      </c>
      <c r="AN37" s="38" t="str">
        <f t="shared" si="3"/>
        <v/>
      </c>
      <c r="AO37" s="39" t="str">
        <f t="shared" si="4"/>
        <v/>
      </c>
      <c r="AP37" s="40" t="str">
        <f t="shared" si="5"/>
        <v/>
      </c>
      <c r="AQ37" s="229" t="str">
        <f t="shared" si="6"/>
        <v/>
      </c>
      <c r="AR37" s="220">
        <f>IF(A37="",0,IF(BJ37="S",COUNTIF($AQ$17:AQ37,AQ37),0))</f>
        <v>0</v>
      </c>
      <c r="AS37" s="41" t="str">
        <f t="shared" si="17"/>
        <v/>
      </c>
      <c r="AT37" s="42">
        <f xml:space="preserve"> IF(AS37&lt;&gt;"",VLOOKUP(AS37,Calculs!$B$2:$C$34,2,FALSE),0)</f>
        <v>0</v>
      </c>
      <c r="AU37" s="42">
        <f>IF(I37&lt;&gt;"",IF(LEFT(I37,1)="S", Calculs!$C$63,0),0)</f>
        <v>0</v>
      </c>
      <c r="AV37" s="42">
        <f>IF(J37&lt;&gt;"",IF(LEFT(J37,1)="S", Calculs!$C$53,0),0)</f>
        <v>0</v>
      </c>
      <c r="AW37" s="42">
        <f>IF(K37&lt;&gt;"",IF(LEFT(K37,1)="S", Calculs!$C$54,0),0)</f>
        <v>0</v>
      </c>
      <c r="AX37" s="43" t="str">
        <f t="shared" si="7"/>
        <v/>
      </c>
      <c r="AY37" s="43" t="str">
        <f t="shared" si="8"/>
        <v/>
      </c>
      <c r="AZ37" s="43">
        <f>SUMIF(Calculs!$B$2:$B$34,AX37,Calculs!$C$2:$C$34)</f>
        <v>0</v>
      </c>
      <c r="BA37" s="42">
        <f>IF(O37&lt;&gt;"",IF(LEFT(O37,1)="S", Calculs!$C$54,0),0)</f>
        <v>0</v>
      </c>
      <c r="BB37" s="42">
        <f>IF(P37&lt;&gt;"",IF(LEFT(P37,1)="S", Calculs!$C$53,0),0)</f>
        <v>0</v>
      </c>
      <c r="BC37" s="229" t="str">
        <f t="shared" si="9"/>
        <v/>
      </c>
      <c r="BD37" s="220">
        <f>IF(A37="",0, IF(BK37="S",COUNTIF($BC$17:BC37,BC37),0))</f>
        <v>0</v>
      </c>
      <c r="BE37" s="42">
        <f xml:space="preserve"> IF(Q37&lt;&gt;"",IF(Q37&lt;&gt;"Sense monitor",VLOOKUP(_xlfn.CONCAT(LEFT(Q37,2),IF(BF37="NO",".SA",".AA")),Calculs!$B$41:$C$48,2,FALSE),0),0)</f>
        <v>0</v>
      </c>
      <c r="BF37" s="42" t="str">
        <f t="shared" si="10"/>
        <v>NO</v>
      </c>
      <c r="BG37" s="43" t="str">
        <f t="shared" si="18"/>
        <v/>
      </c>
      <c r="BH37" s="42">
        <f>SUMIF(Calculs!$B$32:$B$36,TRIM(BG37),Calculs!$C$32:$C$36)</f>
        <v>0</v>
      </c>
      <c r="BI37" s="42">
        <f>IF(T37&lt;&gt;"",IF(LEFT(T37,1)="S", SUMIF(Calculs!$B$67:$B$70, TRIM(BG37), Calculs!$C$67:$C$70),0),0)</f>
        <v>0</v>
      </c>
      <c r="BJ37" s="40" t="str">
        <f t="shared" si="19"/>
        <v>N</v>
      </c>
      <c r="BK37" s="219" t="str">
        <f t="shared" si="11"/>
        <v>N</v>
      </c>
      <c r="BL37" s="42">
        <f t="shared" si="20"/>
        <v>0</v>
      </c>
      <c r="BM37" s="42"/>
      <c r="BN37" s="42"/>
      <c r="BO37" s="42">
        <f>IF(B37="",0,IF(AND(BJ37="S",AR37=1), VLOOKUP(B37,Calculs!$B$94:$D$99,3), 0) + IF(AND(BK37="S",BD37=1), VLOOKUP(B37,Calculs!$B$94:$F$99,5), 0))</f>
        <v>0</v>
      </c>
      <c r="BP37" s="40" t="str">
        <f t="shared" si="12"/>
        <v/>
      </c>
      <c r="BQ37" s="219" t="str">
        <f t="shared" si="13"/>
        <v/>
      </c>
      <c r="BR37" s="264" t="str">
        <f t="shared" si="14"/>
        <v/>
      </c>
      <c r="BS37" s="264" t="str">
        <f t="shared" si="15"/>
        <v/>
      </c>
    </row>
    <row r="38" spans="1:71" ht="12.75" customHeight="1">
      <c r="A38" s="217" t="str">
        <f>IF(' Peticions ET'!A28="", "",' Peticions ET'!A28)</f>
        <v/>
      </c>
      <c r="B38" s="167" t="str">
        <f t="shared" si="16"/>
        <v/>
      </c>
      <c r="C38" s="167" t="str">
        <f>IF(' Peticions ET'!B28="", "",' Peticions ET'!B28)</f>
        <v/>
      </c>
      <c r="D38" s="167" t="str">
        <f>IF(' Peticions ET'!C28="", "",' Peticions ET'!C28)</f>
        <v/>
      </c>
      <c r="E38" s="167" t="str">
        <f>IF(' Peticions ET'!D28="", "",' Peticions ET'!D28)</f>
        <v/>
      </c>
      <c r="F38" s="166" t="str">
        <f>IF(' Peticions ET'!E28="", "",' Peticions ET'!E28)</f>
        <v/>
      </c>
      <c r="G38" s="166" t="str">
        <f>IF(' Peticions ET'!F28="", "",' Peticions ET'!F28)</f>
        <v/>
      </c>
      <c r="H38" s="30" t="str">
        <f>IF(' Peticions ET'!G28="", "",' Peticions ET'!G28)</f>
        <v/>
      </c>
      <c r="I38" s="40" t="str">
        <f>IF(' Peticions ET'!H28="", "",' Peticions ET'!H28)</f>
        <v/>
      </c>
      <c r="J38" s="40" t="str">
        <f>IF(' Peticions ET'!I28="", "",' Peticions ET'!I28)</f>
        <v/>
      </c>
      <c r="K38" s="40" t="str">
        <f>IF(' Peticions ET'!J28="", "",' Peticions ET'!J28)</f>
        <v/>
      </c>
      <c r="L38" s="30" t="str">
        <f>IF(' Peticions ET'!K28="", "",' Peticions ET'!K28)</f>
        <v/>
      </c>
      <c r="M38" s="30" t="str">
        <f>IF(' Peticions ET'!L28="", "",' Peticions ET'!L28)</f>
        <v/>
      </c>
      <c r="N38" s="30" t="str">
        <f>IF(' Peticions ET'!M28="", "",' Peticions ET'!M28)</f>
        <v/>
      </c>
      <c r="O38" s="40" t="str">
        <f>IF(' Peticions ET'!O28="", "",' Peticions ET'!O28)</f>
        <v/>
      </c>
      <c r="P38" s="7" t="str">
        <f>IF(' Peticions ET'!N28="", "",' Peticions ET'!N28)</f>
        <v/>
      </c>
      <c r="Q38" s="31" t="str">
        <f>IF(' Peticions ET'!R28="", "",' Peticions ET'!R28)</f>
        <v/>
      </c>
      <c r="R38" s="31" t="str">
        <f>IF(' Peticions ET'!S28="", "",' Peticions ET'!S28)</f>
        <v/>
      </c>
      <c r="S38" t="str">
        <f>IF(' Peticions ET'!P28="", "",' Peticions ET'!P28)</f>
        <v/>
      </c>
      <c r="T38" s="264" t="str">
        <f>IF(' Peticions ET'!Q28="", "",' Peticions ET'!Q28)</f>
        <v/>
      </c>
      <c r="U38" s="1"/>
      <c r="V38" s="1"/>
      <c r="W38" s="3"/>
      <c r="X38" s="31"/>
      <c r="Y38" s="31"/>
      <c r="Z38" s="31"/>
      <c r="AA38" s="32"/>
      <c r="AB38" s="33"/>
      <c r="AC38" s="33"/>
      <c r="AD38" s="33"/>
      <c r="AE38" s="33"/>
      <c r="AF38" s="34"/>
      <c r="AG38" s="34"/>
      <c r="AH38" s="34"/>
      <c r="AI38" s="34"/>
      <c r="AJ38" s="35" t="str">
        <f>IF(' Peticions ET'!Z28="", "",' Peticions ET'!Z28)</f>
        <v/>
      </c>
      <c r="AK38" s="143"/>
      <c r="AL38" s="36"/>
      <c r="AM38" s="37" t="str">
        <f t="shared" si="2"/>
        <v/>
      </c>
      <c r="AN38" s="38" t="str">
        <f t="shared" si="3"/>
        <v/>
      </c>
      <c r="AO38" s="39" t="str">
        <f t="shared" si="4"/>
        <v/>
      </c>
      <c r="AP38" s="40" t="str">
        <f t="shared" si="5"/>
        <v/>
      </c>
      <c r="AQ38" s="229" t="str">
        <f t="shared" si="6"/>
        <v/>
      </c>
      <c r="AR38" s="220">
        <f>IF(A38="",0,IF(BJ38="S",COUNTIF($AQ$17:AQ38,AQ38),0))</f>
        <v>0</v>
      </c>
      <c r="AS38" s="41" t="str">
        <f t="shared" si="17"/>
        <v/>
      </c>
      <c r="AT38" s="42">
        <f xml:space="preserve"> IF(AS38&lt;&gt;"",VLOOKUP(AS38,Calculs!$B$2:$C$34,2,FALSE),0)</f>
        <v>0</v>
      </c>
      <c r="AU38" s="42">
        <f>IF(I38&lt;&gt;"",IF(LEFT(I38,1)="S", Calculs!$C$63,0),0)</f>
        <v>0</v>
      </c>
      <c r="AV38" s="42">
        <f>IF(J38&lt;&gt;"",IF(LEFT(J38,1)="S", Calculs!$C$53,0),0)</f>
        <v>0</v>
      </c>
      <c r="AW38" s="42">
        <f>IF(K38&lt;&gt;"",IF(LEFT(K38,1)="S", Calculs!$C$54,0),0)</f>
        <v>0</v>
      </c>
      <c r="AX38" s="43" t="str">
        <f t="shared" si="7"/>
        <v/>
      </c>
      <c r="AY38" s="43" t="str">
        <f t="shared" si="8"/>
        <v/>
      </c>
      <c r="AZ38" s="43">
        <f>SUMIF(Calculs!$B$2:$B$34,AX38,Calculs!$C$2:$C$34)</f>
        <v>0</v>
      </c>
      <c r="BA38" s="42">
        <f>IF(O38&lt;&gt;"",IF(LEFT(O38,1)="S", Calculs!$C$54,0),0)</f>
        <v>0</v>
      </c>
      <c r="BB38" s="42">
        <f>IF(P38&lt;&gt;"",IF(LEFT(P38,1)="S", Calculs!$C$53,0),0)</f>
        <v>0</v>
      </c>
      <c r="BC38" s="229" t="str">
        <f t="shared" si="9"/>
        <v/>
      </c>
      <c r="BD38" s="220">
        <f>IF(A38="",0, IF(BK38="S",COUNTIF($BC$17:BC38,BC38),0))</f>
        <v>0</v>
      </c>
      <c r="BE38" s="42">
        <f xml:space="preserve"> IF(Q38&lt;&gt;"",IF(Q38&lt;&gt;"Sense monitor",VLOOKUP(_xlfn.CONCAT(LEFT(Q38,2),IF(BF38="NO",".SA",".AA")),Calculs!$B$41:$C$48,2,FALSE),0),0)</f>
        <v>0</v>
      </c>
      <c r="BF38" s="42" t="str">
        <f t="shared" si="10"/>
        <v>NO</v>
      </c>
      <c r="BG38" s="43" t="str">
        <f t="shared" si="18"/>
        <v/>
      </c>
      <c r="BH38" s="42">
        <f>SUMIF(Calculs!$B$32:$B$36,TRIM(BG38),Calculs!$C$32:$C$36)</f>
        <v>0</v>
      </c>
      <c r="BI38" s="42">
        <f>IF(T38&lt;&gt;"",IF(LEFT(T38,1)="S", SUMIF(Calculs!$B$67:$B$70, TRIM(BG38), Calculs!$C$67:$C$70),0),0)</f>
        <v>0</v>
      </c>
      <c r="BJ38" s="40" t="str">
        <f t="shared" si="19"/>
        <v>N</v>
      </c>
      <c r="BK38" s="219" t="str">
        <f t="shared" si="11"/>
        <v>N</v>
      </c>
      <c r="BL38" s="42">
        <f t="shared" si="20"/>
        <v>0</v>
      </c>
      <c r="BM38" s="42"/>
      <c r="BN38" s="42"/>
      <c r="BO38" s="42">
        <f>IF(B38="",0,IF(AND(BJ38="S",AR38=1), VLOOKUP(B38,Calculs!$B$94:$D$99,3), 0) + IF(AND(BK38="S",BD38=1), VLOOKUP(B38,Calculs!$B$94:$F$99,5), 0))</f>
        <v>0</v>
      </c>
      <c r="BP38" s="40" t="str">
        <f t="shared" si="12"/>
        <v/>
      </c>
      <c r="BQ38" s="219" t="str">
        <f t="shared" si="13"/>
        <v/>
      </c>
      <c r="BR38" s="264" t="str">
        <f t="shared" si="14"/>
        <v/>
      </c>
      <c r="BS38" s="264" t="str">
        <f t="shared" si="15"/>
        <v/>
      </c>
    </row>
    <row r="39" spans="1:71" ht="12.75" customHeight="1">
      <c r="A39" s="217" t="str">
        <f>IF(' Peticions ET'!A29="", "",' Peticions ET'!A29)</f>
        <v/>
      </c>
      <c r="B39" s="167" t="str">
        <f t="shared" si="16"/>
        <v/>
      </c>
      <c r="C39" s="167" t="str">
        <f>IF(' Peticions ET'!B29="", "",' Peticions ET'!B29)</f>
        <v/>
      </c>
      <c r="D39" s="167" t="str">
        <f>IF(' Peticions ET'!C29="", "",' Peticions ET'!C29)</f>
        <v/>
      </c>
      <c r="E39" s="167" t="str">
        <f>IF(' Peticions ET'!D29="", "",' Peticions ET'!D29)</f>
        <v/>
      </c>
      <c r="F39" s="166" t="str">
        <f>IF(' Peticions ET'!E29="", "",' Peticions ET'!E29)</f>
        <v/>
      </c>
      <c r="G39" s="166" t="str">
        <f>IF(' Peticions ET'!F29="", "",' Peticions ET'!F29)</f>
        <v/>
      </c>
      <c r="H39" s="30" t="str">
        <f>IF(' Peticions ET'!G29="", "",' Peticions ET'!G29)</f>
        <v/>
      </c>
      <c r="I39" s="40" t="str">
        <f>IF(' Peticions ET'!H29="", "",' Peticions ET'!H29)</f>
        <v/>
      </c>
      <c r="J39" s="40" t="str">
        <f>IF(' Peticions ET'!I29="", "",' Peticions ET'!I29)</f>
        <v/>
      </c>
      <c r="K39" s="40" t="str">
        <f>IF(' Peticions ET'!J29="", "",' Peticions ET'!J29)</f>
        <v/>
      </c>
      <c r="L39" s="30" t="str">
        <f>IF(' Peticions ET'!K29="", "",' Peticions ET'!K29)</f>
        <v/>
      </c>
      <c r="M39" s="30" t="str">
        <f>IF(' Peticions ET'!L29="", "",' Peticions ET'!L29)</f>
        <v/>
      </c>
      <c r="N39" s="30" t="str">
        <f>IF(' Peticions ET'!M29="", "",' Peticions ET'!M29)</f>
        <v/>
      </c>
      <c r="O39" s="40" t="str">
        <f>IF(' Peticions ET'!O29="", "",' Peticions ET'!O29)</f>
        <v/>
      </c>
      <c r="P39" s="7" t="str">
        <f>IF(' Peticions ET'!N29="", "",' Peticions ET'!N29)</f>
        <v/>
      </c>
      <c r="Q39" s="31" t="str">
        <f>IF(' Peticions ET'!R29="", "",' Peticions ET'!R29)</f>
        <v/>
      </c>
      <c r="R39" s="31" t="str">
        <f>IF(' Peticions ET'!S29="", "",' Peticions ET'!S29)</f>
        <v/>
      </c>
      <c r="S39" t="str">
        <f>IF(' Peticions ET'!P29="", "",' Peticions ET'!P29)</f>
        <v/>
      </c>
      <c r="T39" s="264" t="str">
        <f>IF(' Peticions ET'!Q29="", "",' Peticions ET'!Q29)</f>
        <v/>
      </c>
      <c r="U39" s="1"/>
      <c r="V39" s="1"/>
      <c r="W39" s="3"/>
      <c r="X39" s="31"/>
      <c r="Y39" s="31"/>
      <c r="Z39" s="31"/>
      <c r="AA39" s="32"/>
      <c r="AB39" s="33"/>
      <c r="AC39" s="33"/>
      <c r="AD39" s="33"/>
      <c r="AE39" s="33"/>
      <c r="AF39" s="34"/>
      <c r="AG39" s="34"/>
      <c r="AH39" s="34"/>
      <c r="AI39" s="34"/>
      <c r="AJ39" s="35" t="str">
        <f>IF(' Peticions ET'!Z29="", "",' Peticions ET'!Z29)</f>
        <v/>
      </c>
      <c r="AK39" s="143"/>
      <c r="AL39" s="36"/>
      <c r="AM39" s="37" t="str">
        <f t="shared" si="2"/>
        <v/>
      </c>
      <c r="AN39" s="38" t="str">
        <f t="shared" si="3"/>
        <v/>
      </c>
      <c r="AO39" s="39" t="str">
        <f t="shared" si="4"/>
        <v/>
      </c>
      <c r="AP39" s="40" t="str">
        <f t="shared" si="5"/>
        <v/>
      </c>
      <c r="AQ39" s="229" t="str">
        <f t="shared" si="6"/>
        <v/>
      </c>
      <c r="AR39" s="220">
        <f>IF(A39="",0,IF(BJ39="S",COUNTIF($AQ$17:AQ39,AQ39),0))</f>
        <v>0</v>
      </c>
      <c r="AS39" s="41" t="str">
        <f t="shared" si="17"/>
        <v/>
      </c>
      <c r="AT39" s="42">
        <f xml:space="preserve"> IF(AS39&lt;&gt;"",VLOOKUP(AS39,Calculs!$B$2:$C$34,2,FALSE),0)</f>
        <v>0</v>
      </c>
      <c r="AU39" s="42">
        <f>IF(I39&lt;&gt;"",IF(LEFT(I39,1)="S", Calculs!$C$63,0),0)</f>
        <v>0</v>
      </c>
      <c r="AV39" s="42">
        <f>IF(J39&lt;&gt;"",IF(LEFT(J39,1)="S", Calculs!$C$53,0),0)</f>
        <v>0</v>
      </c>
      <c r="AW39" s="42">
        <f>IF(K39&lt;&gt;"",IF(LEFT(K39,1)="S", Calculs!$C$54,0),0)</f>
        <v>0</v>
      </c>
      <c r="AX39" s="43" t="str">
        <f t="shared" si="7"/>
        <v/>
      </c>
      <c r="AY39" s="43" t="str">
        <f t="shared" si="8"/>
        <v/>
      </c>
      <c r="AZ39" s="43">
        <f>SUMIF(Calculs!$B$2:$B$34,AX39,Calculs!$C$2:$C$34)</f>
        <v>0</v>
      </c>
      <c r="BA39" s="42">
        <f>IF(O39&lt;&gt;"",IF(LEFT(O39,1)="S", Calculs!$C$54,0),0)</f>
        <v>0</v>
      </c>
      <c r="BB39" s="42">
        <f>IF(P39&lt;&gt;"",IF(LEFT(P39,1)="S", Calculs!$C$53,0),0)</f>
        <v>0</v>
      </c>
      <c r="BC39" s="229" t="str">
        <f t="shared" si="9"/>
        <v/>
      </c>
      <c r="BD39" s="220">
        <f>IF(A39="",0, IF(BK39="S",COUNTIF($BC$17:BC39,BC39),0))</f>
        <v>0</v>
      </c>
      <c r="BE39" s="42">
        <f xml:space="preserve"> IF(Q39&lt;&gt;"",IF(Q39&lt;&gt;"Sense monitor",VLOOKUP(_xlfn.CONCAT(LEFT(Q39,2),IF(BF39="NO",".SA",".AA")),Calculs!$B$41:$C$48,2,FALSE),0),0)</f>
        <v>0</v>
      </c>
      <c r="BF39" s="42" t="str">
        <f t="shared" si="10"/>
        <v>NO</v>
      </c>
      <c r="BG39" s="43" t="str">
        <f t="shared" si="18"/>
        <v/>
      </c>
      <c r="BH39" s="42">
        <f>SUMIF(Calculs!$B$32:$B$36,TRIM(BG39),Calculs!$C$32:$C$36)</f>
        <v>0</v>
      </c>
      <c r="BI39" s="42">
        <f>IF(T39&lt;&gt;"",IF(LEFT(T39,1)="S", SUMIF(Calculs!$B$67:$B$70, TRIM(BG39), Calculs!$C$67:$C$70),0),0)</f>
        <v>0</v>
      </c>
      <c r="BJ39" s="40" t="str">
        <f t="shared" si="19"/>
        <v>N</v>
      </c>
      <c r="BK39" s="219" t="str">
        <f t="shared" si="11"/>
        <v>N</v>
      </c>
      <c r="BL39" s="42">
        <f t="shared" si="20"/>
        <v>0</v>
      </c>
      <c r="BM39" s="42"/>
      <c r="BN39" s="42"/>
      <c r="BO39" s="42">
        <f>IF(B39="",0,IF(AND(BJ39="S",AR39=1), VLOOKUP(B39,Calculs!$B$94:$D$99,3), 0) + IF(AND(BK39="S",BD39=1), VLOOKUP(B39,Calculs!$B$94:$F$99,5), 0))</f>
        <v>0</v>
      </c>
      <c r="BP39" s="40" t="str">
        <f t="shared" si="12"/>
        <v/>
      </c>
      <c r="BQ39" s="219" t="str">
        <f t="shared" si="13"/>
        <v/>
      </c>
      <c r="BR39" s="264" t="str">
        <f t="shared" si="14"/>
        <v/>
      </c>
      <c r="BS39" s="264" t="str">
        <f t="shared" si="15"/>
        <v/>
      </c>
    </row>
    <row r="40" spans="1:71" ht="12.75" customHeight="1">
      <c r="A40" s="217" t="str">
        <f>IF(' Peticions ET'!A30="", "",' Peticions ET'!A30)</f>
        <v/>
      </c>
      <c r="B40" s="167" t="str">
        <f t="shared" si="16"/>
        <v/>
      </c>
      <c r="C40" s="167" t="str">
        <f>IF(' Peticions ET'!B30="", "",' Peticions ET'!B30)</f>
        <v/>
      </c>
      <c r="D40" s="167" t="str">
        <f>IF(' Peticions ET'!C30="", "",' Peticions ET'!C30)</f>
        <v/>
      </c>
      <c r="E40" s="167" t="str">
        <f>IF(' Peticions ET'!D30="", "",' Peticions ET'!D30)</f>
        <v/>
      </c>
      <c r="F40" s="166" t="str">
        <f>IF(' Peticions ET'!E30="", "",' Peticions ET'!E30)</f>
        <v/>
      </c>
      <c r="G40" s="166" t="str">
        <f>IF(' Peticions ET'!F30="", "",' Peticions ET'!F30)</f>
        <v/>
      </c>
      <c r="H40" s="30" t="str">
        <f>IF(' Peticions ET'!G30="", "",' Peticions ET'!G30)</f>
        <v/>
      </c>
      <c r="I40" s="40" t="str">
        <f>IF(' Peticions ET'!H30="", "",' Peticions ET'!H30)</f>
        <v/>
      </c>
      <c r="J40" s="40" t="str">
        <f>IF(' Peticions ET'!I30="", "",' Peticions ET'!I30)</f>
        <v/>
      </c>
      <c r="K40" s="40" t="str">
        <f>IF(' Peticions ET'!J30="", "",' Peticions ET'!J30)</f>
        <v/>
      </c>
      <c r="L40" s="30" t="str">
        <f>IF(' Peticions ET'!K30="", "",' Peticions ET'!K30)</f>
        <v/>
      </c>
      <c r="M40" s="30" t="str">
        <f>IF(' Peticions ET'!L30="", "",' Peticions ET'!L30)</f>
        <v/>
      </c>
      <c r="N40" s="30" t="str">
        <f>IF(' Peticions ET'!M30="", "",' Peticions ET'!M30)</f>
        <v/>
      </c>
      <c r="O40" s="40" t="str">
        <f>IF(' Peticions ET'!O30="", "",' Peticions ET'!O30)</f>
        <v/>
      </c>
      <c r="P40" s="7" t="str">
        <f>IF(' Peticions ET'!N30="", "",' Peticions ET'!N30)</f>
        <v/>
      </c>
      <c r="Q40" s="31" t="str">
        <f>IF(' Peticions ET'!R30="", "",' Peticions ET'!R30)</f>
        <v/>
      </c>
      <c r="R40" s="31" t="str">
        <f>IF(' Peticions ET'!S30="", "",' Peticions ET'!S30)</f>
        <v/>
      </c>
      <c r="S40" t="str">
        <f>IF(' Peticions ET'!P30="", "",' Peticions ET'!P30)</f>
        <v/>
      </c>
      <c r="T40" s="264" t="str">
        <f>IF(' Peticions ET'!Q30="", "",' Peticions ET'!Q30)</f>
        <v/>
      </c>
      <c r="U40" s="1"/>
      <c r="V40" s="1"/>
      <c r="W40" s="3"/>
      <c r="X40" s="31"/>
      <c r="Y40" s="31"/>
      <c r="Z40" s="31"/>
      <c r="AA40" s="32"/>
      <c r="AB40" s="33"/>
      <c r="AC40" s="33"/>
      <c r="AD40" s="33"/>
      <c r="AE40" s="33"/>
      <c r="AF40" s="34"/>
      <c r="AG40" s="34"/>
      <c r="AH40" s="34"/>
      <c r="AI40" s="34"/>
      <c r="AJ40" s="35" t="str">
        <f>IF(' Peticions ET'!Z30="", "",' Peticions ET'!Z30)</f>
        <v/>
      </c>
      <c r="AK40" s="143"/>
      <c r="AL40" s="36"/>
      <c r="AM40" s="37" t="str">
        <f t="shared" si="2"/>
        <v/>
      </c>
      <c r="AN40" s="38" t="str">
        <f t="shared" si="3"/>
        <v/>
      </c>
      <c r="AO40" s="39" t="str">
        <f t="shared" si="4"/>
        <v/>
      </c>
      <c r="AP40" s="40" t="str">
        <f t="shared" si="5"/>
        <v/>
      </c>
      <c r="AQ40" s="229" t="str">
        <f t="shared" si="6"/>
        <v/>
      </c>
      <c r="AR40" s="220">
        <f>IF(A40="",0,IF(BJ40="S",COUNTIF($AQ$17:AQ40,AQ40),0))</f>
        <v>0</v>
      </c>
      <c r="AS40" s="41" t="str">
        <f t="shared" si="17"/>
        <v/>
      </c>
      <c r="AT40" s="42">
        <f xml:space="preserve"> IF(AS40&lt;&gt;"",VLOOKUP(AS40,Calculs!$B$2:$C$34,2,FALSE),0)</f>
        <v>0</v>
      </c>
      <c r="AU40" s="42">
        <f>IF(I40&lt;&gt;"",IF(LEFT(I40,1)="S", Calculs!$C$63,0),0)</f>
        <v>0</v>
      </c>
      <c r="AV40" s="42">
        <f>IF(J40&lt;&gt;"",IF(LEFT(J40,1)="S", Calculs!$C$53,0),0)</f>
        <v>0</v>
      </c>
      <c r="AW40" s="42">
        <f>IF(K40&lt;&gt;"",IF(LEFT(K40,1)="S", Calculs!$C$54,0),0)</f>
        <v>0</v>
      </c>
      <c r="AX40" s="43" t="str">
        <f t="shared" si="7"/>
        <v/>
      </c>
      <c r="AY40" s="43" t="str">
        <f t="shared" si="8"/>
        <v/>
      </c>
      <c r="AZ40" s="43">
        <f>SUMIF(Calculs!$B$2:$B$34,AX40,Calculs!$C$2:$C$34)</f>
        <v>0</v>
      </c>
      <c r="BA40" s="42">
        <f>IF(O40&lt;&gt;"",IF(LEFT(O40,1)="S", Calculs!$C$54,0),0)</f>
        <v>0</v>
      </c>
      <c r="BB40" s="42">
        <f>IF(P40&lt;&gt;"",IF(LEFT(P40,1)="S", Calculs!$C$53,0),0)</f>
        <v>0</v>
      </c>
      <c r="BC40" s="229" t="str">
        <f t="shared" si="9"/>
        <v/>
      </c>
      <c r="BD40" s="220">
        <f>IF(A40="",0, IF(BK40="S",COUNTIF($BC$17:BC40,BC40),0))</f>
        <v>0</v>
      </c>
      <c r="BE40" s="42">
        <f xml:space="preserve"> IF(Q40&lt;&gt;"",IF(Q40&lt;&gt;"Sense monitor",VLOOKUP(_xlfn.CONCAT(LEFT(Q40,2),IF(BF40="NO",".SA",".AA")),Calculs!$B$41:$C$48,2,FALSE),0),0)</f>
        <v>0</v>
      </c>
      <c r="BF40" s="42" t="str">
        <f t="shared" si="10"/>
        <v>NO</v>
      </c>
      <c r="BG40" s="43" t="str">
        <f t="shared" si="18"/>
        <v/>
      </c>
      <c r="BH40" s="42">
        <f>SUMIF(Calculs!$B$32:$B$36,TRIM(BG40),Calculs!$C$32:$C$36)</f>
        <v>0</v>
      </c>
      <c r="BI40" s="42">
        <f>IF(T40&lt;&gt;"",IF(LEFT(T40,1)="S", SUMIF(Calculs!$B$67:$B$70, TRIM(BG40), Calculs!$C$67:$C$70),0),0)</f>
        <v>0</v>
      </c>
      <c r="BJ40" s="40" t="str">
        <f t="shared" si="19"/>
        <v>N</v>
      </c>
      <c r="BK40" s="219" t="str">
        <f t="shared" si="11"/>
        <v>N</v>
      </c>
      <c r="BL40" s="42">
        <f t="shared" si="20"/>
        <v>0</v>
      </c>
      <c r="BM40" s="42"/>
      <c r="BN40" s="42"/>
      <c r="BO40" s="42">
        <f>IF(B40="",0,IF(AND(BJ40="S",AR40=1), VLOOKUP(B40,Calculs!$B$94:$D$99,3), 0) + IF(AND(BK40="S",BD40=1), VLOOKUP(B40,Calculs!$B$94:$F$99,5), 0))</f>
        <v>0</v>
      </c>
      <c r="BP40" s="40" t="str">
        <f t="shared" si="12"/>
        <v/>
      </c>
      <c r="BQ40" s="219" t="str">
        <f t="shared" si="13"/>
        <v/>
      </c>
      <c r="BR40" s="264" t="str">
        <f t="shared" si="14"/>
        <v/>
      </c>
      <c r="BS40" s="264" t="str">
        <f t="shared" si="15"/>
        <v/>
      </c>
    </row>
    <row r="41" spans="1:71" ht="12.75" customHeight="1">
      <c r="A41" s="217" t="str">
        <f>IF(' Peticions ET'!A31="", "",' Peticions ET'!A31)</f>
        <v/>
      </c>
      <c r="B41" s="167" t="str">
        <f t="shared" si="16"/>
        <v/>
      </c>
      <c r="C41" s="167" t="str">
        <f>IF(' Peticions ET'!B31="", "",' Peticions ET'!B31)</f>
        <v/>
      </c>
      <c r="D41" s="167" t="str">
        <f>IF(' Peticions ET'!C31="", "",' Peticions ET'!C31)</f>
        <v/>
      </c>
      <c r="E41" s="167" t="str">
        <f>IF(' Peticions ET'!D31="", "",' Peticions ET'!D31)</f>
        <v/>
      </c>
      <c r="F41" s="166" t="str">
        <f>IF(' Peticions ET'!E31="", "",' Peticions ET'!E31)</f>
        <v/>
      </c>
      <c r="G41" s="166" t="str">
        <f>IF(' Peticions ET'!F31="", "",' Peticions ET'!F31)</f>
        <v/>
      </c>
      <c r="H41" s="30" t="str">
        <f>IF(' Peticions ET'!G31="", "",' Peticions ET'!G31)</f>
        <v/>
      </c>
      <c r="I41" s="40" t="str">
        <f>IF(' Peticions ET'!H31="", "",' Peticions ET'!H31)</f>
        <v/>
      </c>
      <c r="J41" s="40" t="str">
        <f>IF(' Peticions ET'!I31="", "",' Peticions ET'!I31)</f>
        <v/>
      </c>
      <c r="K41" s="40" t="str">
        <f>IF(' Peticions ET'!J31="", "",' Peticions ET'!J31)</f>
        <v/>
      </c>
      <c r="L41" s="30" t="str">
        <f>IF(' Peticions ET'!K31="", "",' Peticions ET'!K31)</f>
        <v/>
      </c>
      <c r="M41" s="30" t="str">
        <f>IF(' Peticions ET'!L31="", "",' Peticions ET'!L31)</f>
        <v/>
      </c>
      <c r="N41" s="30" t="str">
        <f>IF(' Peticions ET'!M31="", "",' Peticions ET'!M31)</f>
        <v/>
      </c>
      <c r="O41" s="40" t="str">
        <f>IF(' Peticions ET'!O31="", "",' Peticions ET'!O31)</f>
        <v/>
      </c>
      <c r="P41" s="7" t="str">
        <f>IF(' Peticions ET'!N31="", "",' Peticions ET'!N31)</f>
        <v/>
      </c>
      <c r="Q41" s="31" t="str">
        <f>IF(' Peticions ET'!R31="", "",' Peticions ET'!R31)</f>
        <v/>
      </c>
      <c r="R41" s="31" t="str">
        <f>IF(' Peticions ET'!S31="", "",' Peticions ET'!S31)</f>
        <v/>
      </c>
      <c r="S41" t="str">
        <f>IF(' Peticions ET'!P31="", "",' Peticions ET'!P31)</f>
        <v/>
      </c>
      <c r="T41" s="264" t="str">
        <f>IF(' Peticions ET'!Q31="", "",' Peticions ET'!Q31)</f>
        <v/>
      </c>
      <c r="U41" s="1"/>
      <c r="V41" s="1"/>
      <c r="W41" s="3"/>
      <c r="X41" s="31"/>
      <c r="Y41" s="31"/>
      <c r="Z41" s="31"/>
      <c r="AA41" s="32"/>
      <c r="AB41" s="33"/>
      <c r="AC41" s="33"/>
      <c r="AD41" s="33"/>
      <c r="AE41" s="33"/>
      <c r="AF41" s="34"/>
      <c r="AG41" s="34"/>
      <c r="AH41" s="34"/>
      <c r="AI41" s="34"/>
      <c r="AJ41" s="35" t="str">
        <f>IF(' Peticions ET'!Z31="", "",' Peticions ET'!Z31)</f>
        <v/>
      </c>
      <c r="AK41" s="143"/>
      <c r="AL41" s="36"/>
      <c r="AM41" s="37" t="str">
        <f t="shared" si="2"/>
        <v/>
      </c>
      <c r="AN41" s="38" t="str">
        <f t="shared" si="3"/>
        <v/>
      </c>
      <c r="AO41" s="39" t="str">
        <f t="shared" si="4"/>
        <v/>
      </c>
      <c r="AP41" s="40" t="str">
        <f t="shared" si="5"/>
        <v/>
      </c>
      <c r="AQ41" s="229" t="str">
        <f t="shared" si="6"/>
        <v/>
      </c>
      <c r="AR41" s="220">
        <f>IF(A41="",0,IF(BJ41="S",COUNTIF($AQ$17:AQ41,AQ41),0))</f>
        <v>0</v>
      </c>
      <c r="AS41" s="41" t="str">
        <f t="shared" si="17"/>
        <v/>
      </c>
      <c r="AT41" s="42">
        <f xml:space="preserve"> IF(AS41&lt;&gt;"",VLOOKUP(AS41,Calculs!$B$2:$C$34,2,FALSE),0)</f>
        <v>0</v>
      </c>
      <c r="AU41" s="42">
        <f>IF(I41&lt;&gt;"",IF(LEFT(I41,1)="S", Calculs!$C$63,0),0)</f>
        <v>0</v>
      </c>
      <c r="AV41" s="42">
        <f>IF(J41&lt;&gt;"",IF(LEFT(J41,1)="S", Calculs!$C$53,0),0)</f>
        <v>0</v>
      </c>
      <c r="AW41" s="42">
        <f>IF(K41&lt;&gt;"",IF(LEFT(K41,1)="S", Calculs!$C$54,0),0)</f>
        <v>0</v>
      </c>
      <c r="AX41" s="43" t="str">
        <f t="shared" si="7"/>
        <v/>
      </c>
      <c r="AY41" s="43" t="str">
        <f t="shared" si="8"/>
        <v/>
      </c>
      <c r="AZ41" s="43">
        <f>SUMIF(Calculs!$B$2:$B$34,AX41,Calculs!$C$2:$C$34)</f>
        <v>0</v>
      </c>
      <c r="BA41" s="42">
        <f>IF(O41&lt;&gt;"",IF(LEFT(O41,1)="S", Calculs!$C$54,0),0)</f>
        <v>0</v>
      </c>
      <c r="BB41" s="42">
        <f>IF(P41&lt;&gt;"",IF(LEFT(P41,1)="S", Calculs!$C$53,0),0)</f>
        <v>0</v>
      </c>
      <c r="BC41" s="229" t="str">
        <f t="shared" si="9"/>
        <v/>
      </c>
      <c r="BD41" s="220">
        <f>IF(A41="",0, IF(BK41="S",COUNTIF($BC$17:BC41,BC41),0))</f>
        <v>0</v>
      </c>
      <c r="BE41" s="42">
        <f xml:space="preserve"> IF(Q41&lt;&gt;"",IF(Q41&lt;&gt;"Sense monitor",VLOOKUP(_xlfn.CONCAT(LEFT(Q41,2),IF(BF41="NO",".SA",".AA")),Calculs!$B$41:$C$48,2,FALSE),0),0)</f>
        <v>0</v>
      </c>
      <c r="BF41" s="42" t="str">
        <f t="shared" si="10"/>
        <v>NO</v>
      </c>
      <c r="BG41" s="43" t="str">
        <f t="shared" si="18"/>
        <v/>
      </c>
      <c r="BH41" s="42">
        <f>SUMIF(Calculs!$B$32:$B$36,TRIM(BG41),Calculs!$C$32:$C$36)</f>
        <v>0</v>
      </c>
      <c r="BI41" s="42">
        <f>IF(T41&lt;&gt;"",IF(LEFT(T41,1)="S", SUMIF(Calculs!$B$67:$B$70, TRIM(BG41), Calculs!$C$67:$C$70),0),0)</f>
        <v>0</v>
      </c>
      <c r="BJ41" s="40" t="str">
        <f t="shared" si="19"/>
        <v>N</v>
      </c>
      <c r="BK41" s="219" t="str">
        <f t="shared" si="11"/>
        <v>N</v>
      </c>
      <c r="BL41" s="42">
        <f t="shared" si="20"/>
        <v>0</v>
      </c>
      <c r="BM41" s="42"/>
      <c r="BN41" s="42"/>
      <c r="BO41" s="42">
        <f>IF(B41="",0,IF(AND(BJ41="S",AR41=1), VLOOKUP(B41,Calculs!$B$94:$D$99,3), 0) + IF(AND(BK41="S",BD41=1), VLOOKUP(B41,Calculs!$B$94:$F$99,5), 0))</f>
        <v>0</v>
      </c>
      <c r="BP41" s="40" t="str">
        <f t="shared" si="12"/>
        <v/>
      </c>
      <c r="BQ41" s="219" t="str">
        <f t="shared" si="13"/>
        <v/>
      </c>
      <c r="BR41" s="264" t="str">
        <f t="shared" si="14"/>
        <v/>
      </c>
      <c r="BS41" s="264" t="str">
        <f t="shared" si="15"/>
        <v/>
      </c>
    </row>
    <row r="42" spans="1:71" ht="12.75" customHeight="1">
      <c r="A42" s="217" t="str">
        <f>IF(' Peticions ET'!A32="", "",' Peticions ET'!A32)</f>
        <v/>
      </c>
      <c r="B42" s="167" t="str">
        <f t="shared" si="16"/>
        <v/>
      </c>
      <c r="C42" s="167" t="str">
        <f>IF(' Peticions ET'!B32="", "",' Peticions ET'!B32)</f>
        <v/>
      </c>
      <c r="D42" s="167" t="str">
        <f>IF(' Peticions ET'!C32="", "",' Peticions ET'!C32)</f>
        <v/>
      </c>
      <c r="E42" s="167" t="str">
        <f>IF(' Peticions ET'!D32="", "",' Peticions ET'!D32)</f>
        <v/>
      </c>
      <c r="F42" s="166" t="str">
        <f>IF(' Peticions ET'!E32="", "",' Peticions ET'!E32)</f>
        <v/>
      </c>
      <c r="G42" s="166" t="str">
        <f>IF(' Peticions ET'!F32="", "",' Peticions ET'!F32)</f>
        <v/>
      </c>
      <c r="H42" s="30" t="str">
        <f>IF(' Peticions ET'!G32="", "",' Peticions ET'!G32)</f>
        <v/>
      </c>
      <c r="I42" s="40" t="str">
        <f>IF(' Peticions ET'!H32="", "",' Peticions ET'!H32)</f>
        <v/>
      </c>
      <c r="J42" s="40" t="str">
        <f>IF(' Peticions ET'!I32="", "",' Peticions ET'!I32)</f>
        <v/>
      </c>
      <c r="K42" s="40" t="str">
        <f>IF(' Peticions ET'!J32="", "",' Peticions ET'!J32)</f>
        <v/>
      </c>
      <c r="L42" s="30" t="str">
        <f>IF(' Peticions ET'!K32="", "",' Peticions ET'!K32)</f>
        <v/>
      </c>
      <c r="M42" s="30" t="str">
        <f>IF(' Peticions ET'!L32="", "",' Peticions ET'!L32)</f>
        <v/>
      </c>
      <c r="N42" s="30" t="str">
        <f>IF(' Peticions ET'!M32="", "",' Peticions ET'!M32)</f>
        <v/>
      </c>
      <c r="O42" s="40" t="str">
        <f>IF(' Peticions ET'!O32="", "",' Peticions ET'!O32)</f>
        <v/>
      </c>
      <c r="P42" s="7" t="str">
        <f>IF(' Peticions ET'!N32="", "",' Peticions ET'!N32)</f>
        <v/>
      </c>
      <c r="Q42" s="31" t="str">
        <f>IF(' Peticions ET'!R32="", "",' Peticions ET'!R32)</f>
        <v/>
      </c>
      <c r="R42" s="31" t="str">
        <f>IF(' Peticions ET'!S32="", "",' Peticions ET'!S32)</f>
        <v/>
      </c>
      <c r="S42" t="str">
        <f>IF(' Peticions ET'!P32="", "",' Peticions ET'!P32)</f>
        <v/>
      </c>
      <c r="T42" s="264" t="str">
        <f>IF(' Peticions ET'!Q32="", "",' Peticions ET'!Q32)</f>
        <v/>
      </c>
      <c r="U42" s="1"/>
      <c r="V42" s="1"/>
      <c r="W42" s="3"/>
      <c r="X42" s="31"/>
      <c r="Y42" s="31"/>
      <c r="Z42" s="31"/>
      <c r="AA42" s="32"/>
      <c r="AB42" s="33"/>
      <c r="AC42" s="33"/>
      <c r="AD42" s="33"/>
      <c r="AE42" s="33"/>
      <c r="AF42" s="34"/>
      <c r="AG42" s="34"/>
      <c r="AH42" s="34"/>
      <c r="AI42" s="34"/>
      <c r="AJ42" s="35" t="str">
        <f>IF(' Peticions ET'!Z32="", "",' Peticions ET'!Z32)</f>
        <v/>
      </c>
      <c r="AK42" s="143"/>
      <c r="AL42" s="36"/>
      <c r="AM42" s="37" t="str">
        <f t="shared" si="2"/>
        <v/>
      </c>
      <c r="AN42" s="38" t="str">
        <f t="shared" si="3"/>
        <v/>
      </c>
      <c r="AO42" s="39" t="str">
        <f t="shared" si="4"/>
        <v/>
      </c>
      <c r="AP42" s="40" t="str">
        <f t="shared" si="5"/>
        <v/>
      </c>
      <c r="AQ42" s="229" t="str">
        <f t="shared" si="6"/>
        <v/>
      </c>
      <c r="AR42" s="220">
        <f>IF(A42="",0,IF(BJ42="S",COUNTIF($AQ$17:AQ42,AQ42),0))</f>
        <v>0</v>
      </c>
      <c r="AS42" s="41" t="str">
        <f t="shared" si="17"/>
        <v/>
      </c>
      <c r="AT42" s="42">
        <f xml:space="preserve"> IF(AS42&lt;&gt;"",VLOOKUP(AS42,Calculs!$B$2:$C$34,2,FALSE),0)</f>
        <v>0</v>
      </c>
      <c r="AU42" s="42">
        <f>IF(I42&lt;&gt;"",IF(LEFT(I42,1)="S", Calculs!$C$63,0),0)</f>
        <v>0</v>
      </c>
      <c r="AV42" s="42">
        <f>IF(J42&lt;&gt;"",IF(LEFT(J42,1)="S", Calculs!$C$53,0),0)</f>
        <v>0</v>
      </c>
      <c r="AW42" s="42">
        <f>IF(K42&lt;&gt;"",IF(LEFT(K42,1)="S", Calculs!$C$54,0),0)</f>
        <v>0</v>
      </c>
      <c r="AX42" s="43" t="str">
        <f t="shared" si="7"/>
        <v/>
      </c>
      <c r="AY42" s="43" t="str">
        <f t="shared" si="8"/>
        <v/>
      </c>
      <c r="AZ42" s="43">
        <f>SUMIF(Calculs!$B$2:$B$34,AX42,Calculs!$C$2:$C$34)</f>
        <v>0</v>
      </c>
      <c r="BA42" s="42">
        <f>IF(O42&lt;&gt;"",IF(LEFT(O42,1)="S", Calculs!$C$54,0),0)</f>
        <v>0</v>
      </c>
      <c r="BB42" s="42">
        <f>IF(P42&lt;&gt;"",IF(LEFT(P42,1)="S", Calculs!$C$53,0),0)</f>
        <v>0</v>
      </c>
      <c r="BC42" s="229" t="str">
        <f t="shared" si="9"/>
        <v/>
      </c>
      <c r="BD42" s="220">
        <f>IF(A42="",0, IF(BK42="S",COUNTIF($BC$17:BC42,BC42),0))</f>
        <v>0</v>
      </c>
      <c r="BE42" s="42">
        <f xml:space="preserve"> IF(Q42&lt;&gt;"",IF(Q42&lt;&gt;"Sense monitor",VLOOKUP(_xlfn.CONCAT(LEFT(Q42,2),IF(BF42="NO",".SA",".AA")),Calculs!$B$41:$C$48,2,FALSE),0),0)</f>
        <v>0</v>
      </c>
      <c r="BF42" s="42" t="str">
        <f t="shared" si="10"/>
        <v>NO</v>
      </c>
      <c r="BG42" s="43" t="str">
        <f t="shared" si="18"/>
        <v/>
      </c>
      <c r="BH42" s="42">
        <f>SUMIF(Calculs!$B$32:$B$36,TRIM(BG42),Calculs!$C$32:$C$36)</f>
        <v>0</v>
      </c>
      <c r="BI42" s="42">
        <f>IF(T42&lt;&gt;"",IF(LEFT(T42,1)="S", SUMIF(Calculs!$B$67:$B$70, TRIM(BG42), Calculs!$C$67:$C$70),0),0)</f>
        <v>0</v>
      </c>
      <c r="BJ42" s="40" t="str">
        <f t="shared" si="19"/>
        <v>N</v>
      </c>
      <c r="BK42" s="219" t="str">
        <f t="shared" si="11"/>
        <v>N</v>
      </c>
      <c r="BL42" s="42">
        <f t="shared" si="20"/>
        <v>0</v>
      </c>
      <c r="BM42" s="42"/>
      <c r="BN42" s="42"/>
      <c r="BO42" s="42">
        <f>IF(B42="",0,IF(AND(BJ42="S",AR42=1), VLOOKUP(B42,Calculs!$B$94:$D$99,3), 0) + IF(AND(BK42="S",BD42=1), VLOOKUP(B42,Calculs!$B$94:$F$99,5), 0))</f>
        <v>0</v>
      </c>
      <c r="BP42" s="40" t="str">
        <f t="shared" si="12"/>
        <v/>
      </c>
      <c r="BQ42" s="219" t="str">
        <f t="shared" si="13"/>
        <v/>
      </c>
      <c r="BR42" s="264" t="str">
        <f t="shared" si="14"/>
        <v/>
      </c>
      <c r="BS42" s="264" t="str">
        <f t="shared" si="15"/>
        <v/>
      </c>
    </row>
    <row r="43" spans="1:71" ht="12.75" customHeight="1">
      <c r="A43" s="217" t="str">
        <f>IF(' Peticions ET'!A33="", "",' Peticions ET'!A33)</f>
        <v/>
      </c>
      <c r="B43" s="167" t="str">
        <f t="shared" si="16"/>
        <v/>
      </c>
      <c r="C43" s="167" t="str">
        <f>IF(' Peticions ET'!B33="", "",' Peticions ET'!B33)</f>
        <v/>
      </c>
      <c r="D43" s="167" t="str">
        <f>IF(' Peticions ET'!C33="", "",' Peticions ET'!C33)</f>
        <v/>
      </c>
      <c r="E43" s="167" t="str">
        <f>IF(' Peticions ET'!D33="", "",' Peticions ET'!D33)</f>
        <v/>
      </c>
      <c r="F43" s="166" t="str">
        <f>IF(' Peticions ET'!E33="", "",' Peticions ET'!E33)</f>
        <v/>
      </c>
      <c r="G43" s="166" t="str">
        <f>IF(' Peticions ET'!F33="", "",' Peticions ET'!F33)</f>
        <v/>
      </c>
      <c r="H43" s="30" t="str">
        <f>IF(' Peticions ET'!G33="", "",' Peticions ET'!G33)</f>
        <v/>
      </c>
      <c r="I43" s="40" t="str">
        <f>IF(' Peticions ET'!H33="", "",' Peticions ET'!H33)</f>
        <v/>
      </c>
      <c r="J43" s="40" t="str">
        <f>IF(' Peticions ET'!I33="", "",' Peticions ET'!I33)</f>
        <v/>
      </c>
      <c r="K43" s="40" t="str">
        <f>IF(' Peticions ET'!J33="", "",' Peticions ET'!J33)</f>
        <v/>
      </c>
      <c r="L43" s="30" t="str">
        <f>IF(' Peticions ET'!K33="", "",' Peticions ET'!K33)</f>
        <v/>
      </c>
      <c r="M43" s="30" t="str">
        <f>IF(' Peticions ET'!L33="", "",' Peticions ET'!L33)</f>
        <v/>
      </c>
      <c r="N43" s="30" t="str">
        <f>IF(' Peticions ET'!M33="", "",' Peticions ET'!M33)</f>
        <v/>
      </c>
      <c r="O43" s="40" t="str">
        <f>IF(' Peticions ET'!O33="", "",' Peticions ET'!O33)</f>
        <v/>
      </c>
      <c r="P43" s="7" t="str">
        <f>IF(' Peticions ET'!N33="", "",' Peticions ET'!N33)</f>
        <v/>
      </c>
      <c r="Q43" s="31" t="str">
        <f>IF(' Peticions ET'!R33="", "",' Peticions ET'!R33)</f>
        <v/>
      </c>
      <c r="R43" s="31" t="str">
        <f>IF(' Peticions ET'!S33="", "",' Peticions ET'!S33)</f>
        <v/>
      </c>
      <c r="S43" t="str">
        <f>IF(' Peticions ET'!P33="", "",' Peticions ET'!P33)</f>
        <v/>
      </c>
      <c r="T43" s="264" t="str">
        <f>IF(' Peticions ET'!Q33="", "",' Peticions ET'!Q33)</f>
        <v/>
      </c>
      <c r="U43" s="1"/>
      <c r="V43" s="1"/>
      <c r="W43" s="3"/>
      <c r="X43" s="31"/>
      <c r="Y43" s="31"/>
      <c r="Z43" s="31"/>
      <c r="AA43" s="32"/>
      <c r="AB43" s="33"/>
      <c r="AC43" s="33"/>
      <c r="AD43" s="33"/>
      <c r="AE43" s="33"/>
      <c r="AF43" s="34"/>
      <c r="AG43" s="34"/>
      <c r="AH43" s="34"/>
      <c r="AI43" s="34"/>
      <c r="AJ43" s="35" t="str">
        <f>IF(' Peticions ET'!Z33="", "",' Peticions ET'!Z33)</f>
        <v/>
      </c>
      <c r="AK43" s="143"/>
      <c r="AL43" s="36"/>
      <c r="AM43" s="37" t="str">
        <f t="shared" si="2"/>
        <v/>
      </c>
      <c r="AN43" s="38" t="str">
        <f t="shared" si="3"/>
        <v/>
      </c>
      <c r="AO43" s="39" t="str">
        <f t="shared" si="4"/>
        <v/>
      </c>
      <c r="AP43" s="40" t="str">
        <f t="shared" si="5"/>
        <v/>
      </c>
      <c r="AQ43" s="229" t="str">
        <f t="shared" si="6"/>
        <v/>
      </c>
      <c r="AR43" s="220">
        <f>IF(A43="",0,IF(BJ43="S",COUNTIF($AQ$17:AQ43,AQ43),0))</f>
        <v>0</v>
      </c>
      <c r="AS43" s="41" t="str">
        <f t="shared" si="17"/>
        <v/>
      </c>
      <c r="AT43" s="42">
        <f xml:space="preserve"> IF(AS43&lt;&gt;"",VLOOKUP(AS43,Calculs!$B$2:$C$34,2,FALSE),0)</f>
        <v>0</v>
      </c>
      <c r="AU43" s="42">
        <f>IF(I43&lt;&gt;"",IF(LEFT(I43,1)="S", Calculs!$C$63,0),0)</f>
        <v>0</v>
      </c>
      <c r="AV43" s="42">
        <f>IF(J43&lt;&gt;"",IF(LEFT(J43,1)="S", Calculs!$C$53,0),0)</f>
        <v>0</v>
      </c>
      <c r="AW43" s="42">
        <f>IF(K43&lt;&gt;"",IF(LEFT(K43,1)="S", Calculs!$C$54,0),0)</f>
        <v>0</v>
      </c>
      <c r="AX43" s="43" t="str">
        <f t="shared" si="7"/>
        <v/>
      </c>
      <c r="AY43" s="43" t="str">
        <f t="shared" si="8"/>
        <v/>
      </c>
      <c r="AZ43" s="43">
        <f>SUMIF(Calculs!$B$2:$B$34,AX43,Calculs!$C$2:$C$34)</f>
        <v>0</v>
      </c>
      <c r="BA43" s="42">
        <f>IF(O43&lt;&gt;"",IF(LEFT(O43,1)="S", Calculs!$C$54,0),0)</f>
        <v>0</v>
      </c>
      <c r="BB43" s="42">
        <f>IF(P43&lt;&gt;"",IF(LEFT(P43,1)="S", Calculs!$C$53,0),0)</f>
        <v>0</v>
      </c>
      <c r="BC43" s="229" t="str">
        <f t="shared" si="9"/>
        <v/>
      </c>
      <c r="BD43" s="220">
        <f>IF(A43="",0, IF(BK43="S",COUNTIF($BC$17:BC43,BC43),0))</f>
        <v>0</v>
      </c>
      <c r="BE43" s="42">
        <f xml:space="preserve"> IF(Q43&lt;&gt;"",IF(Q43&lt;&gt;"Sense monitor",VLOOKUP(_xlfn.CONCAT(LEFT(Q43,2),IF(BF43="NO",".SA",".AA")),Calculs!$B$41:$C$48,2,FALSE),0),0)</f>
        <v>0</v>
      </c>
      <c r="BF43" s="42" t="str">
        <f t="shared" si="10"/>
        <v>NO</v>
      </c>
      <c r="BG43" s="43" t="str">
        <f t="shared" si="18"/>
        <v/>
      </c>
      <c r="BH43" s="42">
        <f>SUMIF(Calculs!$B$32:$B$36,TRIM(BG43),Calculs!$C$32:$C$36)</f>
        <v>0</v>
      </c>
      <c r="BI43" s="42">
        <f>IF(T43&lt;&gt;"",IF(LEFT(T43,1)="S", SUMIF(Calculs!$B$67:$B$70, TRIM(BG43), Calculs!$C$67:$C$70),0),0)</f>
        <v>0</v>
      </c>
      <c r="BJ43" s="40" t="str">
        <f t="shared" si="19"/>
        <v>N</v>
      </c>
      <c r="BK43" s="219" t="str">
        <f t="shared" si="11"/>
        <v>N</v>
      </c>
      <c r="BL43" s="42">
        <f t="shared" si="20"/>
        <v>0</v>
      </c>
      <c r="BM43" s="42"/>
      <c r="BN43" s="42"/>
      <c r="BO43" s="42">
        <f>IF(B43="",0,IF(AND(BJ43="S",AR43=1), VLOOKUP(B43,Calculs!$B$94:$D$99,3), 0) + IF(AND(BK43="S",BD43=1), VLOOKUP(B43,Calculs!$B$94:$F$99,5), 0))</f>
        <v>0</v>
      </c>
      <c r="BP43" s="40" t="str">
        <f t="shared" si="12"/>
        <v/>
      </c>
      <c r="BQ43" s="219" t="str">
        <f t="shared" si="13"/>
        <v/>
      </c>
      <c r="BR43" s="264" t="str">
        <f t="shared" si="14"/>
        <v/>
      </c>
      <c r="BS43" s="264" t="str">
        <f t="shared" si="15"/>
        <v/>
      </c>
    </row>
    <row r="44" spans="1:71" ht="12.75" customHeight="1">
      <c r="A44" s="217" t="str">
        <f>IF(' Peticions ET'!A34="", "",' Peticions ET'!A34)</f>
        <v/>
      </c>
      <c r="B44" s="167" t="str">
        <f t="shared" si="16"/>
        <v/>
      </c>
      <c r="C44" s="167" t="str">
        <f>IF(' Peticions ET'!B34="", "",' Peticions ET'!B34)</f>
        <v/>
      </c>
      <c r="D44" s="167" t="str">
        <f>IF(' Peticions ET'!C34="", "",' Peticions ET'!C34)</f>
        <v/>
      </c>
      <c r="E44" s="167" t="str">
        <f>IF(' Peticions ET'!D34="", "",' Peticions ET'!D34)</f>
        <v/>
      </c>
      <c r="F44" s="166" t="str">
        <f>IF(' Peticions ET'!E34="", "",' Peticions ET'!E34)</f>
        <v/>
      </c>
      <c r="G44" s="166" t="str">
        <f>IF(' Peticions ET'!F34="", "",' Peticions ET'!F34)</f>
        <v/>
      </c>
      <c r="H44" s="30" t="str">
        <f>IF(' Peticions ET'!G34="", "",' Peticions ET'!G34)</f>
        <v/>
      </c>
      <c r="I44" s="40" t="str">
        <f>IF(' Peticions ET'!H34="", "",' Peticions ET'!H34)</f>
        <v/>
      </c>
      <c r="J44" s="40" t="str">
        <f>IF(' Peticions ET'!I34="", "",' Peticions ET'!I34)</f>
        <v/>
      </c>
      <c r="K44" s="40" t="str">
        <f>IF(' Peticions ET'!J34="", "",' Peticions ET'!J34)</f>
        <v/>
      </c>
      <c r="L44" s="30" t="str">
        <f>IF(' Peticions ET'!K34="", "",' Peticions ET'!K34)</f>
        <v/>
      </c>
      <c r="M44" s="30" t="str">
        <f>IF(' Peticions ET'!L34="", "",' Peticions ET'!L34)</f>
        <v/>
      </c>
      <c r="N44" s="30" t="str">
        <f>IF(' Peticions ET'!M34="", "",' Peticions ET'!M34)</f>
        <v/>
      </c>
      <c r="O44" s="40" t="str">
        <f>IF(' Peticions ET'!O34="", "",' Peticions ET'!O34)</f>
        <v/>
      </c>
      <c r="P44" s="7" t="str">
        <f>IF(' Peticions ET'!N34="", "",' Peticions ET'!N34)</f>
        <v/>
      </c>
      <c r="Q44" s="31" t="str">
        <f>IF(' Peticions ET'!R34="", "",' Peticions ET'!R34)</f>
        <v/>
      </c>
      <c r="R44" s="31" t="str">
        <f>IF(' Peticions ET'!S34="", "",' Peticions ET'!S34)</f>
        <v/>
      </c>
      <c r="S44" t="str">
        <f>IF(' Peticions ET'!P34="", "",' Peticions ET'!P34)</f>
        <v/>
      </c>
      <c r="T44" s="264" t="str">
        <f>IF(' Peticions ET'!Q34="", "",' Peticions ET'!Q34)</f>
        <v/>
      </c>
      <c r="U44" s="1"/>
      <c r="V44" s="1"/>
      <c r="W44" s="3"/>
      <c r="X44" s="31"/>
      <c r="Y44" s="31"/>
      <c r="Z44" s="31"/>
      <c r="AA44" s="32"/>
      <c r="AB44" s="33"/>
      <c r="AC44" s="33"/>
      <c r="AD44" s="33"/>
      <c r="AE44" s="33"/>
      <c r="AF44" s="34"/>
      <c r="AG44" s="34"/>
      <c r="AH44" s="34"/>
      <c r="AI44" s="34"/>
      <c r="AJ44" s="35" t="str">
        <f>IF(' Peticions ET'!Z34="", "",' Peticions ET'!Z34)</f>
        <v/>
      </c>
      <c r="AK44" s="143"/>
      <c r="AL44" s="36"/>
      <c r="AM44" s="37" t="str">
        <f t="shared" si="2"/>
        <v/>
      </c>
      <c r="AN44" s="38" t="str">
        <f t="shared" si="3"/>
        <v/>
      </c>
      <c r="AO44" s="39" t="str">
        <f t="shared" si="4"/>
        <v/>
      </c>
      <c r="AP44" s="40" t="str">
        <f t="shared" si="5"/>
        <v/>
      </c>
      <c r="AQ44" s="229" t="str">
        <f t="shared" si="6"/>
        <v/>
      </c>
      <c r="AR44" s="220">
        <f>IF(A44="",0,IF(BJ44="S",COUNTIF($AQ$17:AQ44,AQ44),0))</f>
        <v>0</v>
      </c>
      <c r="AS44" s="41" t="str">
        <f t="shared" si="17"/>
        <v/>
      </c>
      <c r="AT44" s="42">
        <f xml:space="preserve"> IF(AS44&lt;&gt;"",VLOOKUP(AS44,Calculs!$B$2:$C$34,2,FALSE),0)</f>
        <v>0</v>
      </c>
      <c r="AU44" s="42">
        <f>IF(I44&lt;&gt;"",IF(LEFT(I44,1)="S", Calculs!$C$63,0),0)</f>
        <v>0</v>
      </c>
      <c r="AV44" s="42">
        <f>IF(J44&lt;&gt;"",IF(LEFT(J44,1)="S", Calculs!$C$53,0),0)</f>
        <v>0</v>
      </c>
      <c r="AW44" s="42">
        <f>IF(K44&lt;&gt;"",IF(LEFT(K44,1)="S", Calculs!$C$54,0),0)</f>
        <v>0</v>
      </c>
      <c r="AX44" s="43" t="str">
        <f t="shared" si="7"/>
        <v/>
      </c>
      <c r="AY44" s="43" t="str">
        <f t="shared" si="8"/>
        <v/>
      </c>
      <c r="AZ44" s="43">
        <f>SUMIF(Calculs!$B$2:$B$34,AX44,Calculs!$C$2:$C$34)</f>
        <v>0</v>
      </c>
      <c r="BA44" s="42">
        <f>IF(O44&lt;&gt;"",IF(LEFT(O44,1)="S", Calculs!$C$54,0),0)</f>
        <v>0</v>
      </c>
      <c r="BB44" s="42">
        <f>IF(P44&lt;&gt;"",IF(LEFT(P44,1)="S", Calculs!$C$53,0),0)</f>
        <v>0</v>
      </c>
      <c r="BC44" s="229" t="str">
        <f t="shared" si="9"/>
        <v/>
      </c>
      <c r="BD44" s="220">
        <f>IF(A44="",0, IF(BK44="S",COUNTIF($BC$17:BC44,BC44),0))</f>
        <v>0</v>
      </c>
      <c r="BE44" s="42">
        <f xml:space="preserve"> IF(Q44&lt;&gt;"",IF(Q44&lt;&gt;"Sense monitor",VLOOKUP(_xlfn.CONCAT(LEFT(Q44,2),IF(BF44="NO",".SA",".AA")),Calculs!$B$41:$C$48,2,FALSE),0),0)</f>
        <v>0</v>
      </c>
      <c r="BF44" s="42" t="str">
        <f t="shared" si="10"/>
        <v>NO</v>
      </c>
      <c r="BG44" s="43" t="str">
        <f t="shared" si="18"/>
        <v/>
      </c>
      <c r="BH44" s="42">
        <f>SUMIF(Calculs!$B$32:$B$36,TRIM(BG44),Calculs!$C$32:$C$36)</f>
        <v>0</v>
      </c>
      <c r="BI44" s="42">
        <f>IF(T44&lt;&gt;"",IF(LEFT(T44,1)="S", SUMIF(Calculs!$B$67:$B$70, TRIM(BG44), Calculs!$C$67:$C$70),0),0)</f>
        <v>0</v>
      </c>
      <c r="BJ44" s="40" t="str">
        <f t="shared" si="19"/>
        <v>N</v>
      </c>
      <c r="BK44" s="219" t="str">
        <f t="shared" si="11"/>
        <v>N</v>
      </c>
      <c r="BL44" s="42">
        <f t="shared" si="20"/>
        <v>0</v>
      </c>
      <c r="BM44" s="42"/>
      <c r="BN44" s="42"/>
      <c r="BO44" s="42">
        <f>IF(B44="",0,IF(AND(BJ44="S",AR44=1), VLOOKUP(B44,Calculs!$B$94:$D$99,3), 0) + IF(AND(BK44="S",BD44=1), VLOOKUP(B44,Calculs!$B$94:$F$99,5), 0))</f>
        <v>0</v>
      </c>
      <c r="BP44" s="40" t="str">
        <f t="shared" si="12"/>
        <v/>
      </c>
      <c r="BQ44" s="219" t="str">
        <f t="shared" si="13"/>
        <v/>
      </c>
      <c r="BR44" s="264" t="str">
        <f t="shared" si="14"/>
        <v/>
      </c>
      <c r="BS44" s="264" t="str">
        <f t="shared" si="15"/>
        <v/>
      </c>
    </row>
    <row r="45" spans="1:71" ht="12.75" customHeight="1">
      <c r="A45" s="217" t="str">
        <f>IF(' Peticions ET'!A35="", "",' Peticions ET'!A35)</f>
        <v/>
      </c>
      <c r="B45" s="167" t="str">
        <f t="shared" si="16"/>
        <v/>
      </c>
      <c r="C45" s="167" t="str">
        <f>IF(' Peticions ET'!B35="", "",' Peticions ET'!B35)</f>
        <v/>
      </c>
      <c r="D45" s="167" t="str">
        <f>IF(' Peticions ET'!C35="", "",' Peticions ET'!C35)</f>
        <v/>
      </c>
      <c r="E45" s="167" t="str">
        <f>IF(' Peticions ET'!D35="", "",' Peticions ET'!D35)</f>
        <v/>
      </c>
      <c r="F45" s="166" t="str">
        <f>IF(' Peticions ET'!E35="", "",' Peticions ET'!E35)</f>
        <v/>
      </c>
      <c r="G45" s="166" t="str">
        <f>IF(' Peticions ET'!F35="", "",' Peticions ET'!F35)</f>
        <v/>
      </c>
      <c r="H45" s="30" t="str">
        <f>IF(' Peticions ET'!G35="", "",' Peticions ET'!G35)</f>
        <v/>
      </c>
      <c r="I45" s="40" t="str">
        <f>IF(' Peticions ET'!H35="", "",' Peticions ET'!H35)</f>
        <v/>
      </c>
      <c r="J45" s="40" t="str">
        <f>IF(' Peticions ET'!I35="", "",' Peticions ET'!I35)</f>
        <v/>
      </c>
      <c r="K45" s="40" t="str">
        <f>IF(' Peticions ET'!J35="", "",' Peticions ET'!J35)</f>
        <v/>
      </c>
      <c r="L45" s="30" t="str">
        <f>IF(' Peticions ET'!K35="", "",' Peticions ET'!K35)</f>
        <v/>
      </c>
      <c r="M45" s="30" t="str">
        <f>IF(' Peticions ET'!L35="", "",' Peticions ET'!L35)</f>
        <v/>
      </c>
      <c r="N45" s="30" t="str">
        <f>IF(' Peticions ET'!M35="", "",' Peticions ET'!M35)</f>
        <v/>
      </c>
      <c r="O45" s="40" t="str">
        <f>IF(' Peticions ET'!O35="", "",' Peticions ET'!O35)</f>
        <v/>
      </c>
      <c r="P45" s="7" t="str">
        <f>IF(' Peticions ET'!N35="", "",' Peticions ET'!N35)</f>
        <v/>
      </c>
      <c r="Q45" s="31" t="str">
        <f>IF(' Peticions ET'!R35="", "",' Peticions ET'!R35)</f>
        <v/>
      </c>
      <c r="R45" s="31" t="str">
        <f>IF(' Peticions ET'!S35="", "",' Peticions ET'!S35)</f>
        <v/>
      </c>
      <c r="S45" t="str">
        <f>IF(' Peticions ET'!P35="", "",' Peticions ET'!P35)</f>
        <v/>
      </c>
      <c r="T45" s="264" t="str">
        <f>IF(' Peticions ET'!Q35="", "",' Peticions ET'!Q35)</f>
        <v/>
      </c>
      <c r="U45" s="1"/>
      <c r="V45" s="1"/>
      <c r="W45" s="3"/>
      <c r="X45" s="31"/>
      <c r="Y45" s="31"/>
      <c r="Z45" s="31"/>
      <c r="AA45" s="32"/>
      <c r="AB45" s="33"/>
      <c r="AC45" s="33"/>
      <c r="AD45" s="33"/>
      <c r="AE45" s="33"/>
      <c r="AF45" s="34"/>
      <c r="AG45" s="34"/>
      <c r="AH45" s="34"/>
      <c r="AI45" s="34"/>
      <c r="AJ45" s="35" t="str">
        <f>IF(' Peticions ET'!Z35="", "",' Peticions ET'!Z35)</f>
        <v/>
      </c>
      <c r="AK45" s="143"/>
      <c r="AL45" s="36"/>
      <c r="AM45" s="37" t="str">
        <f t="shared" si="2"/>
        <v/>
      </c>
      <c r="AN45" s="38" t="str">
        <f t="shared" si="3"/>
        <v/>
      </c>
      <c r="AO45" s="39" t="str">
        <f t="shared" si="4"/>
        <v/>
      </c>
      <c r="AP45" s="40" t="str">
        <f t="shared" si="5"/>
        <v/>
      </c>
      <c r="AQ45" s="229" t="str">
        <f t="shared" si="6"/>
        <v/>
      </c>
      <c r="AR45" s="220">
        <f>IF(A45="",0,IF(BJ45="S",COUNTIF($AQ$17:AQ45,AQ45),0))</f>
        <v>0</v>
      </c>
      <c r="AS45" s="41" t="str">
        <f t="shared" si="17"/>
        <v/>
      </c>
      <c r="AT45" s="42">
        <f xml:space="preserve"> IF(AS45&lt;&gt;"",VLOOKUP(AS45,Calculs!$B$2:$C$34,2,FALSE),0)</f>
        <v>0</v>
      </c>
      <c r="AU45" s="42">
        <f>IF(I45&lt;&gt;"",IF(LEFT(I45,1)="S", Calculs!$C$63,0),0)</f>
        <v>0</v>
      </c>
      <c r="AV45" s="42">
        <f>IF(J45&lt;&gt;"",IF(LEFT(J45,1)="S", Calculs!$C$53,0),0)</f>
        <v>0</v>
      </c>
      <c r="AW45" s="42">
        <f>IF(K45&lt;&gt;"",IF(LEFT(K45,1)="S", Calculs!$C$54,0),0)</f>
        <v>0</v>
      </c>
      <c r="AX45" s="43" t="str">
        <f t="shared" si="7"/>
        <v/>
      </c>
      <c r="AY45" s="43" t="str">
        <f t="shared" si="8"/>
        <v/>
      </c>
      <c r="AZ45" s="43">
        <f>SUMIF(Calculs!$B$2:$B$34,AX45,Calculs!$C$2:$C$34)</f>
        <v>0</v>
      </c>
      <c r="BA45" s="42">
        <f>IF(O45&lt;&gt;"",IF(LEFT(O45,1)="S", Calculs!$C$54,0),0)</f>
        <v>0</v>
      </c>
      <c r="BB45" s="42">
        <f>IF(P45&lt;&gt;"",IF(LEFT(P45,1)="S", Calculs!$C$53,0),0)</f>
        <v>0</v>
      </c>
      <c r="BC45" s="229" t="str">
        <f t="shared" si="9"/>
        <v/>
      </c>
      <c r="BD45" s="220">
        <f>IF(A45="",0, IF(BK45="S",COUNTIF($BC$17:BC45,BC45),0))</f>
        <v>0</v>
      </c>
      <c r="BE45" s="42">
        <f xml:space="preserve"> IF(Q45&lt;&gt;"",IF(Q45&lt;&gt;"Sense monitor",VLOOKUP(_xlfn.CONCAT(LEFT(Q45,2),IF(BF45="NO",".SA",".AA")),Calculs!$B$41:$C$48,2,FALSE),0),0)</f>
        <v>0</v>
      </c>
      <c r="BF45" s="42" t="str">
        <f t="shared" si="10"/>
        <v>NO</v>
      </c>
      <c r="BG45" s="43" t="str">
        <f t="shared" si="18"/>
        <v/>
      </c>
      <c r="BH45" s="42">
        <f>SUMIF(Calculs!$B$32:$B$36,TRIM(BG45),Calculs!$C$32:$C$36)</f>
        <v>0</v>
      </c>
      <c r="BI45" s="42">
        <f>IF(T45&lt;&gt;"",IF(LEFT(T45,1)="S", SUMIF(Calculs!$B$67:$B$70, TRIM(BG45), Calculs!$C$67:$C$70),0),0)</f>
        <v>0</v>
      </c>
      <c r="BJ45" s="40" t="str">
        <f t="shared" si="19"/>
        <v>N</v>
      </c>
      <c r="BK45" s="219" t="str">
        <f t="shared" si="11"/>
        <v>N</v>
      </c>
      <c r="BL45" s="42">
        <f t="shared" si="20"/>
        <v>0</v>
      </c>
      <c r="BM45" s="42"/>
      <c r="BN45" s="42"/>
      <c r="BO45" s="42">
        <f>IF(B45="",0,IF(AND(BJ45="S",AR45=1), VLOOKUP(B45,Calculs!$B$94:$D$99,3), 0) + IF(AND(BK45="S",BD45=1), VLOOKUP(B45,Calculs!$B$94:$F$99,5), 0))</f>
        <v>0</v>
      </c>
      <c r="BP45" s="40" t="str">
        <f t="shared" si="12"/>
        <v/>
      </c>
      <c r="BQ45" s="219" t="str">
        <f t="shared" si="13"/>
        <v/>
      </c>
      <c r="BR45" s="264" t="str">
        <f t="shared" si="14"/>
        <v/>
      </c>
      <c r="BS45" s="264" t="str">
        <f t="shared" si="15"/>
        <v/>
      </c>
    </row>
    <row r="46" spans="1:71" ht="12.75" customHeight="1">
      <c r="A46" s="217" t="str">
        <f>IF(' Peticions ET'!A36="", "",' Peticions ET'!A36)</f>
        <v/>
      </c>
      <c r="B46" s="167" t="str">
        <f t="shared" si="16"/>
        <v/>
      </c>
      <c r="C46" s="167" t="str">
        <f>IF(' Peticions ET'!B36="", "",' Peticions ET'!B36)</f>
        <v/>
      </c>
      <c r="D46" s="167" t="str">
        <f>IF(' Peticions ET'!C36="", "",' Peticions ET'!C36)</f>
        <v/>
      </c>
      <c r="E46" s="167" t="str">
        <f>IF(' Peticions ET'!D36="", "",' Peticions ET'!D36)</f>
        <v/>
      </c>
      <c r="F46" s="166" t="str">
        <f>IF(' Peticions ET'!E36="", "",' Peticions ET'!E36)</f>
        <v/>
      </c>
      <c r="G46" s="166" t="str">
        <f>IF(' Peticions ET'!F36="", "",' Peticions ET'!F36)</f>
        <v/>
      </c>
      <c r="H46" s="30" t="str">
        <f>IF(' Peticions ET'!G36="", "",' Peticions ET'!G36)</f>
        <v/>
      </c>
      <c r="I46" s="40" t="str">
        <f>IF(' Peticions ET'!H36="", "",' Peticions ET'!H36)</f>
        <v/>
      </c>
      <c r="J46" s="40" t="str">
        <f>IF(' Peticions ET'!I36="", "",' Peticions ET'!I36)</f>
        <v/>
      </c>
      <c r="K46" s="40" t="str">
        <f>IF(' Peticions ET'!J36="", "",' Peticions ET'!J36)</f>
        <v/>
      </c>
      <c r="L46" s="30" t="str">
        <f>IF(' Peticions ET'!K36="", "",' Peticions ET'!K36)</f>
        <v/>
      </c>
      <c r="M46" s="30" t="str">
        <f>IF(' Peticions ET'!L36="", "",' Peticions ET'!L36)</f>
        <v/>
      </c>
      <c r="N46" s="30" t="str">
        <f>IF(' Peticions ET'!M36="", "",' Peticions ET'!M36)</f>
        <v/>
      </c>
      <c r="O46" s="40" t="str">
        <f>IF(' Peticions ET'!O36="", "",' Peticions ET'!O36)</f>
        <v/>
      </c>
      <c r="P46" s="7" t="str">
        <f>IF(' Peticions ET'!N36="", "",' Peticions ET'!N36)</f>
        <v/>
      </c>
      <c r="Q46" s="31" t="str">
        <f>IF(' Peticions ET'!R36="", "",' Peticions ET'!R36)</f>
        <v/>
      </c>
      <c r="R46" s="31" t="str">
        <f>IF(' Peticions ET'!S36="", "",' Peticions ET'!S36)</f>
        <v/>
      </c>
      <c r="S46" t="str">
        <f>IF(' Peticions ET'!P36="", "",' Peticions ET'!P36)</f>
        <v/>
      </c>
      <c r="T46" s="264" t="str">
        <f>IF(' Peticions ET'!Q36="", "",' Peticions ET'!Q36)</f>
        <v/>
      </c>
      <c r="U46" s="1"/>
      <c r="V46" s="1"/>
      <c r="W46" s="3"/>
      <c r="X46" s="31"/>
      <c r="Y46" s="31"/>
      <c r="Z46" s="31"/>
      <c r="AA46" s="32"/>
      <c r="AB46" s="33"/>
      <c r="AC46" s="33"/>
      <c r="AD46" s="33"/>
      <c r="AE46" s="33"/>
      <c r="AF46" s="34"/>
      <c r="AG46" s="34"/>
      <c r="AH46" s="34"/>
      <c r="AI46" s="34"/>
      <c r="AJ46" s="35" t="str">
        <f>IF(' Peticions ET'!Z36="", "",' Peticions ET'!Z36)</f>
        <v/>
      </c>
      <c r="AK46" s="143"/>
      <c r="AL46" s="36"/>
      <c r="AM46" s="37" t="str">
        <f t="shared" si="2"/>
        <v/>
      </c>
      <c r="AN46" s="38" t="str">
        <f t="shared" si="3"/>
        <v/>
      </c>
      <c r="AO46" s="39" t="str">
        <f t="shared" si="4"/>
        <v/>
      </c>
      <c r="AP46" s="40" t="str">
        <f t="shared" si="5"/>
        <v/>
      </c>
      <c r="AQ46" s="229" t="str">
        <f t="shared" si="6"/>
        <v/>
      </c>
      <c r="AR46" s="220">
        <f>IF(A46="",0,IF(BJ46="S",COUNTIF($AQ$17:AQ46,AQ46),0))</f>
        <v>0</v>
      </c>
      <c r="AS46" s="41" t="str">
        <f t="shared" si="17"/>
        <v/>
      </c>
      <c r="AT46" s="42">
        <f xml:space="preserve"> IF(AS46&lt;&gt;"",VLOOKUP(AS46,Calculs!$B$2:$C$34,2,FALSE),0)</f>
        <v>0</v>
      </c>
      <c r="AU46" s="42">
        <f>IF(I46&lt;&gt;"",IF(LEFT(I46,1)="S", Calculs!$C$63,0),0)</f>
        <v>0</v>
      </c>
      <c r="AV46" s="42">
        <f>IF(J46&lt;&gt;"",IF(LEFT(J46,1)="S", Calculs!$C$53,0),0)</f>
        <v>0</v>
      </c>
      <c r="AW46" s="42">
        <f>IF(K46&lt;&gt;"",IF(LEFT(K46,1)="S", Calculs!$C$54,0),0)</f>
        <v>0</v>
      </c>
      <c r="AX46" s="43" t="str">
        <f t="shared" si="7"/>
        <v/>
      </c>
      <c r="AY46" s="43" t="str">
        <f t="shared" si="8"/>
        <v/>
      </c>
      <c r="AZ46" s="43">
        <f>SUMIF(Calculs!$B$2:$B$34,AX46,Calculs!$C$2:$C$34)</f>
        <v>0</v>
      </c>
      <c r="BA46" s="42">
        <f>IF(O46&lt;&gt;"",IF(LEFT(O46,1)="S", Calculs!$C$54,0),0)</f>
        <v>0</v>
      </c>
      <c r="BB46" s="42">
        <f>IF(P46&lt;&gt;"",IF(LEFT(P46,1)="S", Calculs!$C$53,0),0)</f>
        <v>0</v>
      </c>
      <c r="BC46" s="229" t="str">
        <f t="shared" si="9"/>
        <v/>
      </c>
      <c r="BD46" s="220">
        <f>IF(A46="",0, IF(BK46="S",COUNTIF($BC$17:BC46,BC46),0))</f>
        <v>0</v>
      </c>
      <c r="BE46" s="42">
        <f xml:space="preserve"> IF(Q46&lt;&gt;"",IF(Q46&lt;&gt;"Sense monitor",VLOOKUP(_xlfn.CONCAT(LEFT(Q46,2),IF(BF46="NO",".SA",".AA")),Calculs!$B$41:$C$48,2,FALSE),0),0)</f>
        <v>0</v>
      </c>
      <c r="BF46" s="42" t="str">
        <f t="shared" si="10"/>
        <v>NO</v>
      </c>
      <c r="BG46" s="43" t="str">
        <f t="shared" si="18"/>
        <v/>
      </c>
      <c r="BH46" s="42">
        <f>SUMIF(Calculs!$B$32:$B$36,TRIM(BG46),Calculs!$C$32:$C$36)</f>
        <v>0</v>
      </c>
      <c r="BI46" s="42">
        <f>IF(T46&lt;&gt;"",IF(LEFT(T46,1)="S", SUMIF(Calculs!$B$67:$B$70, TRIM(BG46), Calculs!$C$67:$C$70),0),0)</f>
        <v>0</v>
      </c>
      <c r="BJ46" s="40" t="str">
        <f t="shared" si="19"/>
        <v>N</v>
      </c>
      <c r="BK46" s="219" t="str">
        <f t="shared" si="11"/>
        <v>N</v>
      </c>
      <c r="BL46" s="42">
        <f t="shared" si="20"/>
        <v>0</v>
      </c>
      <c r="BM46" s="42"/>
      <c r="BN46" s="42"/>
      <c r="BO46" s="42">
        <f>IF(B46="",0,IF(AND(BJ46="S",AR46=1), VLOOKUP(B46,Calculs!$B$94:$D$99,3), 0) + IF(AND(BK46="S",BD46=1), VLOOKUP(B46,Calculs!$B$94:$F$99,5), 0))</f>
        <v>0</v>
      </c>
      <c r="BP46" s="40" t="str">
        <f t="shared" si="12"/>
        <v/>
      </c>
      <c r="BQ46" s="219" t="str">
        <f t="shared" si="13"/>
        <v/>
      </c>
      <c r="BR46" s="264" t="str">
        <f t="shared" si="14"/>
        <v/>
      </c>
      <c r="BS46" s="264" t="str">
        <f t="shared" si="15"/>
        <v/>
      </c>
    </row>
    <row r="47" spans="1:71" ht="12.75" customHeight="1">
      <c r="A47" s="217" t="str">
        <f>IF(' Peticions ET'!A37="", "",' Peticions ET'!A37)</f>
        <v/>
      </c>
      <c r="B47" s="167" t="str">
        <f t="shared" si="16"/>
        <v/>
      </c>
      <c r="C47" s="167" t="str">
        <f>IF(' Peticions ET'!B37="", "",' Peticions ET'!B37)</f>
        <v/>
      </c>
      <c r="D47" s="167" t="str">
        <f>IF(' Peticions ET'!C37="", "",' Peticions ET'!C37)</f>
        <v/>
      </c>
      <c r="E47" s="167" t="str">
        <f>IF(' Peticions ET'!D37="", "",' Peticions ET'!D37)</f>
        <v/>
      </c>
      <c r="F47" s="166" t="str">
        <f>IF(' Peticions ET'!E37="", "",' Peticions ET'!E37)</f>
        <v/>
      </c>
      <c r="G47" s="166" t="str">
        <f>IF(' Peticions ET'!F37="", "",' Peticions ET'!F37)</f>
        <v/>
      </c>
      <c r="H47" s="30" t="str">
        <f>IF(' Peticions ET'!G37="", "",' Peticions ET'!G37)</f>
        <v/>
      </c>
      <c r="I47" s="40" t="str">
        <f>IF(' Peticions ET'!H37="", "",' Peticions ET'!H37)</f>
        <v/>
      </c>
      <c r="J47" s="40" t="str">
        <f>IF(' Peticions ET'!I37="", "",' Peticions ET'!I37)</f>
        <v/>
      </c>
      <c r="K47" s="40" t="str">
        <f>IF(' Peticions ET'!J37="", "",' Peticions ET'!J37)</f>
        <v/>
      </c>
      <c r="L47" s="30" t="str">
        <f>IF(' Peticions ET'!K37="", "",' Peticions ET'!K37)</f>
        <v/>
      </c>
      <c r="M47" s="30" t="str">
        <f>IF(' Peticions ET'!L37="", "",' Peticions ET'!L37)</f>
        <v/>
      </c>
      <c r="N47" s="30" t="str">
        <f>IF(' Peticions ET'!M37="", "",' Peticions ET'!M37)</f>
        <v/>
      </c>
      <c r="O47" s="40" t="str">
        <f>IF(' Peticions ET'!O37="", "",' Peticions ET'!O37)</f>
        <v/>
      </c>
      <c r="P47" s="7" t="str">
        <f>IF(' Peticions ET'!N37="", "",' Peticions ET'!N37)</f>
        <v/>
      </c>
      <c r="Q47" s="31" t="str">
        <f>IF(' Peticions ET'!R37="", "",' Peticions ET'!R37)</f>
        <v/>
      </c>
      <c r="R47" s="31" t="str">
        <f>IF(' Peticions ET'!S37="", "",' Peticions ET'!S37)</f>
        <v/>
      </c>
      <c r="S47" t="str">
        <f>IF(' Peticions ET'!P37="", "",' Peticions ET'!P37)</f>
        <v/>
      </c>
      <c r="T47" s="264" t="str">
        <f>IF(' Peticions ET'!Q37="", "",' Peticions ET'!Q37)</f>
        <v/>
      </c>
      <c r="U47" s="1"/>
      <c r="V47" s="1"/>
      <c r="W47" s="3"/>
      <c r="X47" s="31"/>
      <c r="Y47" s="31"/>
      <c r="Z47" s="31"/>
      <c r="AA47" s="32"/>
      <c r="AB47" s="33"/>
      <c r="AC47" s="33"/>
      <c r="AD47" s="33"/>
      <c r="AE47" s="33"/>
      <c r="AF47" s="34"/>
      <c r="AG47" s="34"/>
      <c r="AH47" s="34"/>
      <c r="AI47" s="34"/>
      <c r="AJ47" s="35" t="str">
        <f>IF(' Peticions ET'!Z37="", "",' Peticions ET'!Z37)</f>
        <v/>
      </c>
      <c r="AK47" s="143"/>
      <c r="AL47" s="36"/>
      <c r="AM47" s="37" t="str">
        <f t="shared" si="2"/>
        <v/>
      </c>
      <c r="AN47" s="38" t="str">
        <f t="shared" si="3"/>
        <v/>
      </c>
      <c r="AO47" s="39" t="str">
        <f t="shared" si="4"/>
        <v/>
      </c>
      <c r="AP47" s="40" t="str">
        <f t="shared" si="5"/>
        <v/>
      </c>
      <c r="AQ47" s="229" t="str">
        <f t="shared" si="6"/>
        <v/>
      </c>
      <c r="AR47" s="220">
        <f>IF(A47="",0,IF(BJ47="S",COUNTIF($AQ$17:AQ47,AQ47),0))</f>
        <v>0</v>
      </c>
      <c r="AS47" s="41" t="str">
        <f t="shared" si="17"/>
        <v/>
      </c>
      <c r="AT47" s="42">
        <f xml:space="preserve"> IF(AS47&lt;&gt;"",VLOOKUP(AS47,Calculs!$B$2:$C$34,2,FALSE),0)</f>
        <v>0</v>
      </c>
      <c r="AU47" s="42">
        <f>IF(I47&lt;&gt;"",IF(LEFT(I47,1)="S", Calculs!$C$63,0),0)</f>
        <v>0</v>
      </c>
      <c r="AV47" s="42">
        <f>IF(J47&lt;&gt;"",IF(LEFT(J47,1)="S", Calculs!$C$53,0),0)</f>
        <v>0</v>
      </c>
      <c r="AW47" s="42">
        <f>IF(K47&lt;&gt;"",IF(LEFT(K47,1)="S", Calculs!$C$54,0),0)</f>
        <v>0</v>
      </c>
      <c r="AX47" s="43" t="str">
        <f t="shared" si="7"/>
        <v/>
      </c>
      <c r="AY47" s="43" t="str">
        <f t="shared" si="8"/>
        <v/>
      </c>
      <c r="AZ47" s="43">
        <f>SUMIF(Calculs!$B$2:$B$34,AX47,Calculs!$C$2:$C$34)</f>
        <v>0</v>
      </c>
      <c r="BA47" s="42">
        <f>IF(O47&lt;&gt;"",IF(LEFT(O47,1)="S", Calculs!$C$54,0),0)</f>
        <v>0</v>
      </c>
      <c r="BB47" s="42">
        <f>IF(P47&lt;&gt;"",IF(LEFT(P47,1)="S", Calculs!$C$53,0),0)</f>
        <v>0</v>
      </c>
      <c r="BC47" s="229" t="str">
        <f t="shared" si="9"/>
        <v/>
      </c>
      <c r="BD47" s="220">
        <f>IF(A47="",0, IF(BK47="S",COUNTIF($BC$17:BC47,BC47),0))</f>
        <v>0</v>
      </c>
      <c r="BE47" s="42">
        <f xml:space="preserve"> IF(Q47&lt;&gt;"",IF(Q47&lt;&gt;"Sense monitor",VLOOKUP(_xlfn.CONCAT(LEFT(Q47,2),IF(BF47="NO",".SA",".AA")),Calculs!$B$41:$C$48,2,FALSE),0),0)</f>
        <v>0</v>
      </c>
      <c r="BF47" s="42" t="str">
        <f t="shared" si="10"/>
        <v>NO</v>
      </c>
      <c r="BG47" s="43" t="str">
        <f t="shared" si="18"/>
        <v/>
      </c>
      <c r="BH47" s="42">
        <f>SUMIF(Calculs!$B$32:$B$36,TRIM(BG47),Calculs!$C$32:$C$36)</f>
        <v>0</v>
      </c>
      <c r="BI47" s="42">
        <f>IF(T47&lt;&gt;"",IF(LEFT(T47,1)="S", SUMIF(Calculs!$B$67:$B$70, TRIM(BG47), Calculs!$C$67:$C$70),0),0)</f>
        <v>0</v>
      </c>
      <c r="BJ47" s="40" t="str">
        <f t="shared" si="19"/>
        <v>N</v>
      </c>
      <c r="BK47" s="219" t="str">
        <f t="shared" si="11"/>
        <v>N</v>
      </c>
      <c r="BL47" s="42">
        <f t="shared" si="20"/>
        <v>0</v>
      </c>
      <c r="BM47" s="42"/>
      <c r="BN47" s="42"/>
      <c r="BO47" s="42">
        <f>IF(B47="",0,IF(AND(BJ47="S",AR47=1), VLOOKUP(B47,Calculs!$B$94:$D$99,3), 0) + IF(AND(BK47="S",BD47=1), VLOOKUP(B47,Calculs!$B$94:$F$99,5), 0))</f>
        <v>0</v>
      </c>
      <c r="BP47" s="40" t="str">
        <f t="shared" si="12"/>
        <v/>
      </c>
      <c r="BQ47" s="219" t="str">
        <f t="shared" si="13"/>
        <v/>
      </c>
      <c r="BR47" s="264" t="str">
        <f t="shared" si="14"/>
        <v/>
      </c>
      <c r="BS47" s="264" t="str">
        <f t="shared" si="15"/>
        <v/>
      </c>
    </row>
    <row r="48" spans="1:71" ht="12.75" customHeight="1">
      <c r="A48" s="217" t="str">
        <f>IF(' Peticions ET'!A38="", "",' Peticions ET'!A38)</f>
        <v/>
      </c>
      <c r="B48" s="167" t="str">
        <f t="shared" si="16"/>
        <v/>
      </c>
      <c r="C48" s="167" t="str">
        <f>IF(' Peticions ET'!B38="", "",' Peticions ET'!B38)</f>
        <v/>
      </c>
      <c r="D48" s="167" t="str">
        <f>IF(' Peticions ET'!C38="", "",' Peticions ET'!C38)</f>
        <v/>
      </c>
      <c r="E48" s="167" t="str">
        <f>IF(' Peticions ET'!D38="", "",' Peticions ET'!D38)</f>
        <v/>
      </c>
      <c r="F48" s="166" t="str">
        <f>IF(' Peticions ET'!E38="", "",' Peticions ET'!E38)</f>
        <v/>
      </c>
      <c r="G48" s="166" t="str">
        <f>IF(' Peticions ET'!F38="", "",' Peticions ET'!F38)</f>
        <v/>
      </c>
      <c r="H48" s="30" t="str">
        <f>IF(' Peticions ET'!G38="", "",' Peticions ET'!G38)</f>
        <v/>
      </c>
      <c r="I48" s="40" t="str">
        <f>IF(' Peticions ET'!H38="", "",' Peticions ET'!H38)</f>
        <v/>
      </c>
      <c r="J48" s="40" t="str">
        <f>IF(' Peticions ET'!I38="", "",' Peticions ET'!I38)</f>
        <v/>
      </c>
      <c r="K48" s="40" t="str">
        <f>IF(' Peticions ET'!J38="", "",' Peticions ET'!J38)</f>
        <v/>
      </c>
      <c r="L48" s="30" t="str">
        <f>IF(' Peticions ET'!K38="", "",' Peticions ET'!K38)</f>
        <v/>
      </c>
      <c r="M48" s="30" t="str">
        <f>IF(' Peticions ET'!L38="", "",' Peticions ET'!L38)</f>
        <v/>
      </c>
      <c r="N48" s="30" t="str">
        <f>IF(' Peticions ET'!M38="", "",' Peticions ET'!M38)</f>
        <v/>
      </c>
      <c r="O48" s="40" t="str">
        <f>IF(' Peticions ET'!O38="", "",' Peticions ET'!O38)</f>
        <v/>
      </c>
      <c r="P48" s="7" t="str">
        <f>IF(' Peticions ET'!N38="", "",' Peticions ET'!N38)</f>
        <v/>
      </c>
      <c r="Q48" s="31" t="str">
        <f>IF(' Peticions ET'!R38="", "",' Peticions ET'!R38)</f>
        <v/>
      </c>
      <c r="R48" s="31" t="str">
        <f>IF(' Peticions ET'!S38="", "",' Peticions ET'!S38)</f>
        <v/>
      </c>
      <c r="S48" t="str">
        <f>IF(' Peticions ET'!P38="", "",' Peticions ET'!P38)</f>
        <v/>
      </c>
      <c r="T48" s="264" t="str">
        <f>IF(' Peticions ET'!Q38="", "",' Peticions ET'!Q38)</f>
        <v/>
      </c>
      <c r="U48" s="1"/>
      <c r="V48" s="1"/>
      <c r="W48" s="3"/>
      <c r="X48" s="31"/>
      <c r="Y48" s="31"/>
      <c r="Z48" s="31"/>
      <c r="AA48" s="32"/>
      <c r="AB48" s="33"/>
      <c r="AC48" s="33"/>
      <c r="AD48" s="33"/>
      <c r="AE48" s="33"/>
      <c r="AF48" s="34"/>
      <c r="AG48" s="34"/>
      <c r="AH48" s="34"/>
      <c r="AI48" s="34"/>
      <c r="AJ48" s="35" t="str">
        <f>IF(' Peticions ET'!Z38="", "",' Peticions ET'!Z38)</f>
        <v/>
      </c>
      <c r="AK48" s="143"/>
      <c r="AL48" s="36"/>
      <c r="AM48" s="37" t="str">
        <f t="shared" si="2"/>
        <v/>
      </c>
      <c r="AN48" s="38" t="str">
        <f t="shared" si="3"/>
        <v/>
      </c>
      <c r="AO48" s="39" t="str">
        <f t="shared" si="4"/>
        <v/>
      </c>
      <c r="AP48" s="40" t="str">
        <f t="shared" si="5"/>
        <v/>
      </c>
      <c r="AQ48" s="229" t="str">
        <f t="shared" si="6"/>
        <v/>
      </c>
      <c r="AR48" s="220">
        <f>IF(A48="",0,IF(BJ48="S",COUNTIF($AQ$17:AQ48,AQ48),0))</f>
        <v>0</v>
      </c>
      <c r="AS48" s="41" t="str">
        <f t="shared" si="17"/>
        <v/>
      </c>
      <c r="AT48" s="42">
        <f xml:space="preserve"> IF(AS48&lt;&gt;"",VLOOKUP(AS48,Calculs!$B$2:$C$34,2,FALSE),0)</f>
        <v>0</v>
      </c>
      <c r="AU48" s="42">
        <f>IF(I48&lt;&gt;"",IF(LEFT(I48,1)="S", Calculs!$C$63,0),0)</f>
        <v>0</v>
      </c>
      <c r="AV48" s="42">
        <f>IF(J48&lt;&gt;"",IF(LEFT(J48,1)="S", Calculs!$C$53,0),0)</f>
        <v>0</v>
      </c>
      <c r="AW48" s="42">
        <f>IF(K48&lt;&gt;"",IF(LEFT(K48,1)="S", Calculs!$C$54,0),0)</f>
        <v>0</v>
      </c>
      <c r="AX48" s="43" t="str">
        <f t="shared" si="7"/>
        <v/>
      </c>
      <c r="AY48" s="43" t="str">
        <f t="shared" si="8"/>
        <v/>
      </c>
      <c r="AZ48" s="43">
        <f>SUMIF(Calculs!$B$2:$B$34,AX48,Calculs!$C$2:$C$34)</f>
        <v>0</v>
      </c>
      <c r="BA48" s="42">
        <f>IF(O48&lt;&gt;"",IF(LEFT(O48,1)="S", Calculs!$C$54,0),0)</f>
        <v>0</v>
      </c>
      <c r="BB48" s="42">
        <f>IF(P48&lt;&gt;"",IF(LEFT(P48,1)="S", Calculs!$C$53,0),0)</f>
        <v>0</v>
      </c>
      <c r="BC48" s="229" t="str">
        <f t="shared" si="9"/>
        <v/>
      </c>
      <c r="BD48" s="220">
        <f>IF(A48="",0, IF(BK48="S",COUNTIF($BC$17:BC48,BC48),0))</f>
        <v>0</v>
      </c>
      <c r="BE48" s="42">
        <f xml:space="preserve"> IF(Q48&lt;&gt;"",IF(Q48&lt;&gt;"Sense monitor",VLOOKUP(_xlfn.CONCAT(LEFT(Q48,2),IF(BF48="NO",".SA",".AA")),Calculs!$B$41:$C$48,2,FALSE),0),0)</f>
        <v>0</v>
      </c>
      <c r="BF48" s="42" t="str">
        <f t="shared" si="10"/>
        <v>NO</v>
      </c>
      <c r="BG48" s="43" t="str">
        <f t="shared" si="18"/>
        <v/>
      </c>
      <c r="BH48" s="42">
        <f>SUMIF(Calculs!$B$32:$B$36,TRIM(BG48),Calculs!$C$32:$C$36)</f>
        <v>0</v>
      </c>
      <c r="BI48" s="42">
        <f>IF(T48&lt;&gt;"",IF(LEFT(T48,1)="S", SUMIF(Calculs!$B$67:$B$70, TRIM(BG48), Calculs!$C$67:$C$70),0),0)</f>
        <v>0</v>
      </c>
      <c r="BJ48" s="40" t="str">
        <f t="shared" si="19"/>
        <v>N</v>
      </c>
      <c r="BK48" s="219" t="str">
        <f t="shared" si="11"/>
        <v>N</v>
      </c>
      <c r="BL48" s="42">
        <f t="shared" si="20"/>
        <v>0</v>
      </c>
      <c r="BM48" s="42"/>
      <c r="BN48" s="42"/>
      <c r="BO48" s="42">
        <f>IF(B48="",0,IF(AND(BJ48="S",AR48=1), VLOOKUP(B48,Calculs!$B$94:$D$99,3), 0) + IF(AND(BK48="S",BD48=1), VLOOKUP(B48,Calculs!$B$94:$F$99,5), 0))</f>
        <v>0</v>
      </c>
      <c r="BP48" s="40" t="str">
        <f t="shared" si="12"/>
        <v/>
      </c>
      <c r="BQ48" s="219" t="str">
        <f t="shared" si="13"/>
        <v/>
      </c>
      <c r="BR48" s="264" t="str">
        <f t="shared" si="14"/>
        <v/>
      </c>
      <c r="BS48" s="264" t="str">
        <f t="shared" si="15"/>
        <v/>
      </c>
    </row>
    <row r="49" spans="1:71" ht="12.75" customHeight="1">
      <c r="A49" s="217" t="str">
        <f>IF(' Peticions ET'!A39="", "",' Peticions ET'!A39)</f>
        <v/>
      </c>
      <c r="B49" s="167" t="str">
        <f t="shared" si="16"/>
        <v/>
      </c>
      <c r="C49" s="167" t="str">
        <f>IF(' Peticions ET'!B39="", "",' Peticions ET'!B39)</f>
        <v/>
      </c>
      <c r="D49" s="167" t="str">
        <f>IF(' Peticions ET'!C39="", "",' Peticions ET'!C39)</f>
        <v/>
      </c>
      <c r="E49" s="167" t="str">
        <f>IF(' Peticions ET'!D39="", "",' Peticions ET'!D39)</f>
        <v/>
      </c>
      <c r="F49" s="166" t="str">
        <f>IF(' Peticions ET'!E39="", "",' Peticions ET'!E39)</f>
        <v/>
      </c>
      <c r="G49" s="166" t="str">
        <f>IF(' Peticions ET'!F39="", "",' Peticions ET'!F39)</f>
        <v/>
      </c>
      <c r="H49" s="30" t="str">
        <f>IF(' Peticions ET'!G39="", "",' Peticions ET'!G39)</f>
        <v/>
      </c>
      <c r="I49" s="40" t="str">
        <f>IF(' Peticions ET'!H39="", "",' Peticions ET'!H39)</f>
        <v/>
      </c>
      <c r="J49" s="40" t="str">
        <f>IF(' Peticions ET'!I39="", "",' Peticions ET'!I39)</f>
        <v/>
      </c>
      <c r="K49" s="40" t="str">
        <f>IF(' Peticions ET'!J39="", "",' Peticions ET'!J39)</f>
        <v/>
      </c>
      <c r="L49" s="30" t="str">
        <f>IF(' Peticions ET'!K39="", "",' Peticions ET'!K39)</f>
        <v/>
      </c>
      <c r="M49" s="30" t="str">
        <f>IF(' Peticions ET'!L39="", "",' Peticions ET'!L39)</f>
        <v/>
      </c>
      <c r="N49" s="30" t="str">
        <f>IF(' Peticions ET'!M39="", "",' Peticions ET'!M39)</f>
        <v/>
      </c>
      <c r="O49" s="40" t="str">
        <f>IF(' Peticions ET'!O39="", "",' Peticions ET'!O39)</f>
        <v/>
      </c>
      <c r="P49" s="7" t="str">
        <f>IF(' Peticions ET'!N39="", "",' Peticions ET'!N39)</f>
        <v/>
      </c>
      <c r="Q49" s="31" t="str">
        <f>IF(' Peticions ET'!R39="", "",' Peticions ET'!R39)</f>
        <v/>
      </c>
      <c r="R49" s="31" t="str">
        <f>IF(' Peticions ET'!S39="", "",' Peticions ET'!S39)</f>
        <v/>
      </c>
      <c r="S49" t="str">
        <f>IF(' Peticions ET'!P39="", "",' Peticions ET'!P39)</f>
        <v/>
      </c>
      <c r="T49" s="264" t="str">
        <f>IF(' Peticions ET'!Q39="", "",' Peticions ET'!Q39)</f>
        <v/>
      </c>
      <c r="U49" s="1"/>
      <c r="V49" s="1"/>
      <c r="W49" s="3"/>
      <c r="X49" s="31"/>
      <c r="Y49" s="31"/>
      <c r="Z49" s="31"/>
      <c r="AA49" s="32"/>
      <c r="AB49" s="33"/>
      <c r="AC49" s="33"/>
      <c r="AD49" s="33"/>
      <c r="AE49" s="33"/>
      <c r="AF49" s="34"/>
      <c r="AG49" s="34"/>
      <c r="AH49" s="34"/>
      <c r="AI49" s="34"/>
      <c r="AJ49" s="35" t="str">
        <f>IF(' Peticions ET'!Z39="", "",' Peticions ET'!Z39)</f>
        <v/>
      </c>
      <c r="AK49" s="143"/>
      <c r="AL49" s="36"/>
      <c r="AM49" s="37" t="str">
        <f t="shared" si="2"/>
        <v/>
      </c>
      <c r="AN49" s="38" t="str">
        <f t="shared" si="3"/>
        <v/>
      </c>
      <c r="AO49" s="39" t="str">
        <f t="shared" si="4"/>
        <v/>
      </c>
      <c r="AP49" s="40" t="str">
        <f t="shared" si="5"/>
        <v/>
      </c>
      <c r="AQ49" s="229" t="str">
        <f t="shared" si="6"/>
        <v/>
      </c>
      <c r="AR49" s="220">
        <f>IF(A49="",0,IF(BJ49="S",COUNTIF($AQ$17:AQ49,AQ49),0))</f>
        <v>0</v>
      </c>
      <c r="AS49" s="41" t="str">
        <f t="shared" si="17"/>
        <v/>
      </c>
      <c r="AT49" s="42">
        <f xml:space="preserve"> IF(AS49&lt;&gt;"",VLOOKUP(AS49,Calculs!$B$2:$C$34,2,FALSE),0)</f>
        <v>0</v>
      </c>
      <c r="AU49" s="42">
        <f>IF(I49&lt;&gt;"",IF(LEFT(I49,1)="S", Calculs!$C$63,0),0)</f>
        <v>0</v>
      </c>
      <c r="AV49" s="42">
        <f>IF(J49&lt;&gt;"",IF(LEFT(J49,1)="S", Calculs!$C$53,0),0)</f>
        <v>0</v>
      </c>
      <c r="AW49" s="42">
        <f>IF(K49&lt;&gt;"",IF(LEFT(K49,1)="S", Calculs!$C$54,0),0)</f>
        <v>0</v>
      </c>
      <c r="AX49" s="43" t="str">
        <f t="shared" si="7"/>
        <v/>
      </c>
      <c r="AY49" s="43" t="str">
        <f t="shared" si="8"/>
        <v/>
      </c>
      <c r="AZ49" s="43">
        <f>SUMIF(Calculs!$B$2:$B$34,AX49,Calculs!$C$2:$C$34)</f>
        <v>0</v>
      </c>
      <c r="BA49" s="42">
        <f>IF(O49&lt;&gt;"",IF(LEFT(O49,1)="S", Calculs!$C$54,0),0)</f>
        <v>0</v>
      </c>
      <c r="BB49" s="42">
        <f>IF(P49&lt;&gt;"",IF(LEFT(P49,1)="S", Calculs!$C$53,0),0)</f>
        <v>0</v>
      </c>
      <c r="BC49" s="229" t="str">
        <f t="shared" si="9"/>
        <v/>
      </c>
      <c r="BD49" s="220">
        <f>IF(A49="",0, IF(BK49="S",COUNTIF($BC$17:BC49,BC49),0))</f>
        <v>0</v>
      </c>
      <c r="BE49" s="42">
        <f xml:space="preserve"> IF(Q49&lt;&gt;"",IF(Q49&lt;&gt;"Sense monitor",VLOOKUP(_xlfn.CONCAT(LEFT(Q49,2),IF(BF49="NO",".SA",".AA")),Calculs!$B$41:$C$48,2,FALSE),0),0)</f>
        <v>0</v>
      </c>
      <c r="BF49" s="42" t="str">
        <f t="shared" si="10"/>
        <v>NO</v>
      </c>
      <c r="BG49" s="43" t="str">
        <f t="shared" si="18"/>
        <v/>
      </c>
      <c r="BH49" s="42">
        <f>SUMIF(Calculs!$B$32:$B$36,TRIM(BG49),Calculs!$C$32:$C$36)</f>
        <v>0</v>
      </c>
      <c r="BI49" s="42">
        <f>IF(T49&lt;&gt;"",IF(LEFT(T49,1)="S", SUMIF(Calculs!$B$67:$B$70, TRIM(BG49), Calculs!$C$67:$C$70),0),0)</f>
        <v>0</v>
      </c>
      <c r="BJ49" s="40" t="str">
        <f t="shared" si="19"/>
        <v>N</v>
      </c>
      <c r="BK49" s="219" t="str">
        <f t="shared" si="11"/>
        <v>N</v>
      </c>
      <c r="BL49" s="42">
        <f t="shared" si="20"/>
        <v>0</v>
      </c>
      <c r="BM49" s="42"/>
      <c r="BN49" s="42"/>
      <c r="BO49" s="42">
        <f>IF(B49="",0,IF(AND(BJ49="S",AR49=1), VLOOKUP(B49,Calculs!$B$94:$D$99,3), 0) + IF(AND(BK49="S",BD49=1), VLOOKUP(B49,Calculs!$B$94:$F$99,5), 0))</f>
        <v>0</v>
      </c>
      <c r="BP49" s="40" t="str">
        <f t="shared" si="12"/>
        <v/>
      </c>
      <c r="BQ49" s="219" t="str">
        <f t="shared" si="13"/>
        <v/>
      </c>
      <c r="BR49" s="264" t="str">
        <f t="shared" si="14"/>
        <v/>
      </c>
      <c r="BS49" s="264" t="str">
        <f t="shared" si="15"/>
        <v/>
      </c>
    </row>
    <row r="50" spans="1:71" ht="12.75" customHeight="1">
      <c r="A50" s="217" t="str">
        <f>IF(' Peticions ET'!A40="", "",' Peticions ET'!A40)</f>
        <v/>
      </c>
      <c r="B50" s="167" t="str">
        <f t="shared" si="16"/>
        <v/>
      </c>
      <c r="C50" s="167" t="str">
        <f>IF(' Peticions ET'!B40="", "",' Peticions ET'!B40)</f>
        <v/>
      </c>
      <c r="D50" s="167" t="str">
        <f>IF(' Peticions ET'!C40="", "",' Peticions ET'!C40)</f>
        <v/>
      </c>
      <c r="E50" s="167" t="str">
        <f>IF(' Peticions ET'!D40="", "",' Peticions ET'!D40)</f>
        <v/>
      </c>
      <c r="F50" s="166" t="str">
        <f>IF(' Peticions ET'!E40="", "",' Peticions ET'!E40)</f>
        <v/>
      </c>
      <c r="G50" s="166" t="str">
        <f>IF(' Peticions ET'!F40="", "",' Peticions ET'!F40)</f>
        <v/>
      </c>
      <c r="H50" s="30" t="str">
        <f>IF(' Peticions ET'!G40="", "",' Peticions ET'!G40)</f>
        <v/>
      </c>
      <c r="I50" s="40" t="str">
        <f>IF(' Peticions ET'!H40="", "",' Peticions ET'!H40)</f>
        <v/>
      </c>
      <c r="J50" s="40" t="str">
        <f>IF(' Peticions ET'!I40="", "",' Peticions ET'!I40)</f>
        <v/>
      </c>
      <c r="K50" s="40" t="str">
        <f>IF(' Peticions ET'!J40="", "",' Peticions ET'!J40)</f>
        <v/>
      </c>
      <c r="L50" s="30" t="str">
        <f>IF(' Peticions ET'!K40="", "",' Peticions ET'!K40)</f>
        <v/>
      </c>
      <c r="M50" s="30" t="str">
        <f>IF(' Peticions ET'!L40="", "",' Peticions ET'!L40)</f>
        <v/>
      </c>
      <c r="N50" s="30" t="str">
        <f>IF(' Peticions ET'!M40="", "",' Peticions ET'!M40)</f>
        <v/>
      </c>
      <c r="O50" s="40" t="str">
        <f>IF(' Peticions ET'!O40="", "",' Peticions ET'!O40)</f>
        <v/>
      </c>
      <c r="P50" s="7" t="str">
        <f>IF(' Peticions ET'!N40="", "",' Peticions ET'!N40)</f>
        <v/>
      </c>
      <c r="Q50" s="31" t="str">
        <f>IF(' Peticions ET'!R40="", "",' Peticions ET'!R40)</f>
        <v/>
      </c>
      <c r="R50" s="31" t="str">
        <f>IF(' Peticions ET'!S40="", "",' Peticions ET'!S40)</f>
        <v/>
      </c>
      <c r="S50" t="str">
        <f>IF(' Peticions ET'!P40="", "",' Peticions ET'!P40)</f>
        <v/>
      </c>
      <c r="T50" s="264" t="str">
        <f>IF(' Peticions ET'!Q40="", "",' Peticions ET'!Q40)</f>
        <v/>
      </c>
      <c r="U50" s="1"/>
      <c r="V50" s="1"/>
      <c r="W50" s="3"/>
      <c r="X50" s="31"/>
      <c r="Y50" s="31"/>
      <c r="Z50" s="31"/>
      <c r="AA50" s="32"/>
      <c r="AB50" s="33"/>
      <c r="AC50" s="33"/>
      <c r="AD50" s="33"/>
      <c r="AE50" s="33"/>
      <c r="AF50" s="34"/>
      <c r="AG50" s="34"/>
      <c r="AH50" s="34"/>
      <c r="AI50" s="34"/>
      <c r="AJ50" s="35" t="str">
        <f>IF(' Peticions ET'!Z40="", "",' Peticions ET'!Z40)</f>
        <v/>
      </c>
      <c r="AK50" s="143"/>
      <c r="AL50" s="36"/>
      <c r="AM50" s="37" t="str">
        <f t="shared" si="2"/>
        <v/>
      </c>
      <c r="AN50" s="38" t="str">
        <f t="shared" si="3"/>
        <v/>
      </c>
      <c r="AO50" s="39" t="str">
        <f t="shared" si="4"/>
        <v/>
      </c>
      <c r="AP50" s="40" t="str">
        <f t="shared" si="5"/>
        <v/>
      </c>
      <c r="AQ50" s="229" t="str">
        <f t="shared" si="6"/>
        <v/>
      </c>
      <c r="AR50" s="220">
        <f>IF(A50="",0,IF(BJ50="S",COUNTIF($AQ$17:AQ50,AQ50),0))</f>
        <v>0</v>
      </c>
      <c r="AS50" s="41" t="str">
        <f t="shared" si="17"/>
        <v/>
      </c>
      <c r="AT50" s="42">
        <f xml:space="preserve"> IF(AS50&lt;&gt;"",VLOOKUP(AS50,Calculs!$B$2:$C$34,2,FALSE),0)</f>
        <v>0</v>
      </c>
      <c r="AU50" s="42">
        <f>IF(I50&lt;&gt;"",IF(LEFT(I50,1)="S", Calculs!$C$63,0),0)</f>
        <v>0</v>
      </c>
      <c r="AV50" s="42">
        <f>IF(J50&lt;&gt;"",IF(LEFT(J50,1)="S", Calculs!$C$53,0),0)</f>
        <v>0</v>
      </c>
      <c r="AW50" s="42">
        <f>IF(K50&lt;&gt;"",IF(LEFT(K50,1)="S", Calculs!$C$54,0),0)</f>
        <v>0</v>
      </c>
      <c r="AX50" s="43" t="str">
        <f t="shared" si="7"/>
        <v/>
      </c>
      <c r="AY50" s="43" t="str">
        <f t="shared" si="8"/>
        <v/>
      </c>
      <c r="AZ50" s="43">
        <f>SUMIF(Calculs!$B$2:$B$34,AX50,Calculs!$C$2:$C$34)</f>
        <v>0</v>
      </c>
      <c r="BA50" s="42">
        <f>IF(O50&lt;&gt;"",IF(LEFT(O50,1)="S", Calculs!$C$54,0),0)</f>
        <v>0</v>
      </c>
      <c r="BB50" s="42">
        <f>IF(P50&lt;&gt;"",IF(LEFT(P50,1)="S", Calculs!$C$53,0),0)</f>
        <v>0</v>
      </c>
      <c r="BC50" s="229" t="str">
        <f t="shared" si="9"/>
        <v/>
      </c>
      <c r="BD50" s="220">
        <f>IF(A50="",0, IF(BK50="S",COUNTIF($BC$17:BC50,BC50),0))</f>
        <v>0</v>
      </c>
      <c r="BE50" s="42">
        <f xml:space="preserve"> IF(Q50&lt;&gt;"",IF(Q50&lt;&gt;"Sense monitor",VLOOKUP(_xlfn.CONCAT(LEFT(Q50,2),IF(BF50="NO",".SA",".AA")),Calculs!$B$41:$C$48,2,FALSE),0),0)</f>
        <v>0</v>
      </c>
      <c r="BF50" s="42" t="str">
        <f t="shared" si="10"/>
        <v>NO</v>
      </c>
      <c r="BG50" s="43" t="str">
        <f t="shared" si="18"/>
        <v/>
      </c>
      <c r="BH50" s="42">
        <f>SUMIF(Calculs!$B$32:$B$36,TRIM(BG50),Calculs!$C$32:$C$36)</f>
        <v>0</v>
      </c>
      <c r="BI50" s="42">
        <f>IF(T50&lt;&gt;"",IF(LEFT(T50,1)="S", SUMIF(Calculs!$B$67:$B$70, TRIM(BG50), Calculs!$C$67:$C$70),0),0)</f>
        <v>0</v>
      </c>
      <c r="BJ50" s="40" t="str">
        <f t="shared" si="19"/>
        <v>N</v>
      </c>
      <c r="BK50" s="219" t="str">
        <f t="shared" si="11"/>
        <v>N</v>
      </c>
      <c r="BL50" s="42">
        <f t="shared" si="20"/>
        <v>0</v>
      </c>
      <c r="BM50" s="42"/>
      <c r="BN50" s="42"/>
      <c r="BO50" s="42">
        <f>IF(B50="",0,IF(AND(BJ50="S",AR50=1), VLOOKUP(B50,Calculs!$B$94:$D$99,3), 0) + IF(AND(BK50="S",BD50=1), VLOOKUP(B50,Calculs!$B$94:$F$99,5), 0))</f>
        <v>0</v>
      </c>
      <c r="BP50" s="40" t="str">
        <f t="shared" si="12"/>
        <v/>
      </c>
      <c r="BQ50" s="219" t="str">
        <f t="shared" si="13"/>
        <v/>
      </c>
      <c r="BR50" s="264" t="str">
        <f t="shared" si="14"/>
        <v/>
      </c>
      <c r="BS50" s="264" t="str">
        <f t="shared" si="15"/>
        <v/>
      </c>
    </row>
    <row r="51" spans="1:71" ht="12.75" customHeight="1">
      <c r="A51" s="217" t="str">
        <f>IF(' Peticions ET'!A41="", "",' Peticions ET'!A41)</f>
        <v/>
      </c>
      <c r="B51" s="167" t="str">
        <f t="shared" si="16"/>
        <v/>
      </c>
      <c r="C51" s="167" t="str">
        <f>IF(' Peticions ET'!B41="", "",' Peticions ET'!B41)</f>
        <v/>
      </c>
      <c r="D51" s="167" t="str">
        <f>IF(' Peticions ET'!C41="", "",' Peticions ET'!C41)</f>
        <v/>
      </c>
      <c r="E51" s="167" t="str">
        <f>IF(' Peticions ET'!D41="", "",' Peticions ET'!D41)</f>
        <v/>
      </c>
      <c r="F51" s="166" t="str">
        <f>IF(' Peticions ET'!E41="", "",' Peticions ET'!E41)</f>
        <v/>
      </c>
      <c r="G51" s="166" t="str">
        <f>IF(' Peticions ET'!F41="", "",' Peticions ET'!F41)</f>
        <v/>
      </c>
      <c r="H51" s="30" t="str">
        <f>IF(' Peticions ET'!G41="", "",' Peticions ET'!G41)</f>
        <v/>
      </c>
      <c r="I51" s="40" t="str">
        <f>IF(' Peticions ET'!H41="", "",' Peticions ET'!H41)</f>
        <v/>
      </c>
      <c r="J51" s="40" t="str">
        <f>IF(' Peticions ET'!I41="", "",' Peticions ET'!I41)</f>
        <v/>
      </c>
      <c r="K51" s="40" t="str">
        <f>IF(' Peticions ET'!J41="", "",' Peticions ET'!J41)</f>
        <v/>
      </c>
      <c r="L51" s="30" t="str">
        <f>IF(' Peticions ET'!K41="", "",' Peticions ET'!K41)</f>
        <v/>
      </c>
      <c r="M51" s="30" t="str">
        <f>IF(' Peticions ET'!L41="", "",' Peticions ET'!L41)</f>
        <v/>
      </c>
      <c r="N51" s="30" t="str">
        <f>IF(' Peticions ET'!M41="", "",' Peticions ET'!M41)</f>
        <v/>
      </c>
      <c r="O51" s="40" t="str">
        <f>IF(' Peticions ET'!O41="", "",' Peticions ET'!O41)</f>
        <v/>
      </c>
      <c r="P51" s="7" t="str">
        <f>IF(' Peticions ET'!N41="", "",' Peticions ET'!N41)</f>
        <v/>
      </c>
      <c r="Q51" s="31" t="str">
        <f>IF(' Peticions ET'!R41="", "",' Peticions ET'!R41)</f>
        <v/>
      </c>
      <c r="R51" s="31" t="str">
        <f>IF(' Peticions ET'!S41="", "",' Peticions ET'!S41)</f>
        <v/>
      </c>
      <c r="S51" t="str">
        <f>IF(' Peticions ET'!P41="", "",' Peticions ET'!P41)</f>
        <v/>
      </c>
      <c r="T51" s="264" t="str">
        <f>IF(' Peticions ET'!Q41="", "",' Peticions ET'!Q41)</f>
        <v/>
      </c>
      <c r="U51" s="1"/>
      <c r="V51" s="1"/>
      <c r="W51" s="3"/>
      <c r="X51" s="31"/>
      <c r="Y51" s="31"/>
      <c r="Z51" s="31"/>
      <c r="AA51" s="32"/>
      <c r="AB51" s="33"/>
      <c r="AC51" s="33"/>
      <c r="AD51" s="33"/>
      <c r="AE51" s="33"/>
      <c r="AF51" s="34"/>
      <c r="AG51" s="34"/>
      <c r="AH51" s="34"/>
      <c r="AI51" s="34"/>
      <c r="AJ51" s="35" t="str">
        <f>IF(' Peticions ET'!Z41="", "",' Peticions ET'!Z41)</f>
        <v/>
      </c>
      <c r="AK51" s="143"/>
      <c r="AL51" s="36"/>
      <c r="AM51" s="37" t="str">
        <f t="shared" si="2"/>
        <v/>
      </c>
      <c r="AN51" s="38" t="str">
        <f t="shared" si="3"/>
        <v/>
      </c>
      <c r="AO51" s="39" t="str">
        <f t="shared" si="4"/>
        <v/>
      </c>
      <c r="AP51" s="40" t="str">
        <f t="shared" si="5"/>
        <v/>
      </c>
      <c r="AQ51" s="229" t="str">
        <f t="shared" si="6"/>
        <v/>
      </c>
      <c r="AR51" s="220">
        <f>IF(A51="",0,IF(BJ51="S",COUNTIF($AQ$17:AQ51,AQ51),0))</f>
        <v>0</v>
      </c>
      <c r="AS51" s="41" t="str">
        <f t="shared" si="17"/>
        <v/>
      </c>
      <c r="AT51" s="42">
        <f xml:space="preserve"> IF(AS51&lt;&gt;"",VLOOKUP(AS51,Calculs!$B$2:$C$34,2,FALSE),0)</f>
        <v>0</v>
      </c>
      <c r="AU51" s="42">
        <f>IF(I51&lt;&gt;"",IF(LEFT(I51,1)="S", Calculs!$C$63,0),0)</f>
        <v>0</v>
      </c>
      <c r="AV51" s="42">
        <f>IF(J51&lt;&gt;"",IF(LEFT(J51,1)="S", Calculs!$C$53,0),0)</f>
        <v>0</v>
      </c>
      <c r="AW51" s="42">
        <f>IF(K51&lt;&gt;"",IF(LEFT(K51,1)="S", Calculs!$C$54,0),0)</f>
        <v>0</v>
      </c>
      <c r="AX51" s="43" t="str">
        <f t="shared" si="7"/>
        <v/>
      </c>
      <c r="AY51" s="43" t="str">
        <f t="shared" si="8"/>
        <v/>
      </c>
      <c r="AZ51" s="43">
        <f>SUMIF(Calculs!$B$2:$B$34,AX51,Calculs!$C$2:$C$34)</f>
        <v>0</v>
      </c>
      <c r="BA51" s="42">
        <f>IF(O51&lt;&gt;"",IF(LEFT(O51,1)="S", Calculs!$C$54,0),0)</f>
        <v>0</v>
      </c>
      <c r="BB51" s="42">
        <f>IF(P51&lt;&gt;"",IF(LEFT(P51,1)="S", Calculs!$C$53,0),0)</f>
        <v>0</v>
      </c>
      <c r="BC51" s="229" t="str">
        <f t="shared" si="9"/>
        <v/>
      </c>
      <c r="BD51" s="220">
        <f>IF(A51="",0, IF(BK51="S",COUNTIF($BC$17:BC51,BC51),0))</f>
        <v>0</v>
      </c>
      <c r="BE51" s="42">
        <f xml:space="preserve"> IF(Q51&lt;&gt;"",IF(Q51&lt;&gt;"Sense monitor",VLOOKUP(_xlfn.CONCAT(LEFT(Q51,2),IF(BF51="NO",".SA",".AA")),Calculs!$B$41:$C$48,2,FALSE),0),0)</f>
        <v>0</v>
      </c>
      <c r="BF51" s="42" t="str">
        <f t="shared" si="10"/>
        <v>NO</v>
      </c>
      <c r="BG51" s="43" t="str">
        <f t="shared" si="18"/>
        <v/>
      </c>
      <c r="BH51" s="42">
        <f>SUMIF(Calculs!$B$32:$B$36,TRIM(BG51),Calculs!$C$32:$C$36)</f>
        <v>0</v>
      </c>
      <c r="BI51" s="42">
        <f>IF(T51&lt;&gt;"",IF(LEFT(T51,1)="S", SUMIF(Calculs!$B$67:$B$70, TRIM(BG51), Calculs!$C$67:$C$70),0),0)</f>
        <v>0</v>
      </c>
      <c r="BJ51" s="40" t="str">
        <f t="shared" si="19"/>
        <v>N</v>
      </c>
      <c r="BK51" s="219" t="str">
        <f t="shared" si="11"/>
        <v>N</v>
      </c>
      <c r="BL51" s="42">
        <f t="shared" si="20"/>
        <v>0</v>
      </c>
      <c r="BM51" s="42"/>
      <c r="BN51" s="42"/>
      <c r="BO51" s="42">
        <f>IF(B51="",0,IF(AND(BJ51="S",AR51=1), VLOOKUP(B51,Calculs!$B$94:$D$99,3), 0) + IF(AND(BK51="S",BD51=1), VLOOKUP(B51,Calculs!$B$94:$F$99,5), 0))</f>
        <v>0</v>
      </c>
      <c r="BP51" s="40" t="str">
        <f t="shared" si="12"/>
        <v/>
      </c>
      <c r="BQ51" s="219" t="str">
        <f t="shared" si="13"/>
        <v/>
      </c>
      <c r="BR51" s="264" t="str">
        <f t="shared" si="14"/>
        <v/>
      </c>
      <c r="BS51" s="264" t="str">
        <f t="shared" si="15"/>
        <v/>
      </c>
    </row>
    <row r="52" spans="1:71" ht="12.75" customHeight="1">
      <c r="A52" s="217" t="str">
        <f>IF(' Peticions ET'!A42="", "",' Peticions ET'!A42)</f>
        <v/>
      </c>
      <c r="B52" s="167" t="str">
        <f t="shared" si="16"/>
        <v/>
      </c>
      <c r="C52" s="167" t="str">
        <f>IF(' Peticions ET'!B42="", "",' Peticions ET'!B42)</f>
        <v/>
      </c>
      <c r="D52" s="167" t="str">
        <f>IF(' Peticions ET'!C42="", "",' Peticions ET'!C42)</f>
        <v/>
      </c>
      <c r="E52" s="167" t="str">
        <f>IF(' Peticions ET'!D42="", "",' Peticions ET'!D42)</f>
        <v/>
      </c>
      <c r="F52" s="166" t="str">
        <f>IF(' Peticions ET'!E42="", "",' Peticions ET'!E42)</f>
        <v/>
      </c>
      <c r="G52" s="166" t="str">
        <f>IF(' Peticions ET'!F42="", "",' Peticions ET'!F42)</f>
        <v/>
      </c>
      <c r="H52" s="30" t="str">
        <f>IF(' Peticions ET'!G42="", "",' Peticions ET'!G42)</f>
        <v/>
      </c>
      <c r="I52" s="40" t="str">
        <f>IF(' Peticions ET'!H42="", "",' Peticions ET'!H42)</f>
        <v/>
      </c>
      <c r="J52" s="40" t="str">
        <f>IF(' Peticions ET'!I42="", "",' Peticions ET'!I42)</f>
        <v/>
      </c>
      <c r="K52" s="40" t="str">
        <f>IF(' Peticions ET'!J42="", "",' Peticions ET'!J42)</f>
        <v/>
      </c>
      <c r="L52" s="30" t="str">
        <f>IF(' Peticions ET'!K42="", "",' Peticions ET'!K42)</f>
        <v/>
      </c>
      <c r="M52" s="30" t="str">
        <f>IF(' Peticions ET'!L42="", "",' Peticions ET'!L42)</f>
        <v/>
      </c>
      <c r="N52" s="30" t="str">
        <f>IF(' Peticions ET'!M42="", "",' Peticions ET'!M42)</f>
        <v/>
      </c>
      <c r="O52" s="40" t="str">
        <f>IF(' Peticions ET'!O42="", "",' Peticions ET'!O42)</f>
        <v/>
      </c>
      <c r="P52" s="7" t="str">
        <f>IF(' Peticions ET'!N42="", "",' Peticions ET'!N42)</f>
        <v/>
      </c>
      <c r="Q52" s="31" t="str">
        <f>IF(' Peticions ET'!R42="", "",' Peticions ET'!R42)</f>
        <v/>
      </c>
      <c r="R52" s="31" t="str">
        <f>IF(' Peticions ET'!S42="", "",' Peticions ET'!S42)</f>
        <v/>
      </c>
      <c r="S52" t="str">
        <f>IF(' Peticions ET'!P42="", "",' Peticions ET'!P42)</f>
        <v/>
      </c>
      <c r="T52" s="264" t="str">
        <f>IF(' Peticions ET'!Q42="", "",' Peticions ET'!Q42)</f>
        <v/>
      </c>
      <c r="U52" s="1"/>
      <c r="V52" s="1"/>
      <c r="W52" s="3"/>
      <c r="X52" s="31"/>
      <c r="Y52" s="31"/>
      <c r="Z52" s="31"/>
      <c r="AA52" s="32"/>
      <c r="AB52" s="33"/>
      <c r="AC52" s="33"/>
      <c r="AD52" s="33"/>
      <c r="AE52" s="33"/>
      <c r="AF52" s="34"/>
      <c r="AG52" s="34"/>
      <c r="AH52" s="34"/>
      <c r="AI52" s="34"/>
      <c r="AJ52" s="35" t="str">
        <f>IF(' Peticions ET'!Z42="", "",' Peticions ET'!Z42)</f>
        <v/>
      </c>
      <c r="AK52" s="143"/>
      <c r="AL52" s="36"/>
      <c r="AM52" s="37" t="str">
        <f t="shared" si="2"/>
        <v/>
      </c>
      <c r="AN52" s="38" t="str">
        <f t="shared" si="3"/>
        <v/>
      </c>
      <c r="AO52" s="39" t="str">
        <f t="shared" si="4"/>
        <v/>
      </c>
      <c r="AP52" s="40" t="str">
        <f t="shared" si="5"/>
        <v/>
      </c>
      <c r="AQ52" s="229" t="str">
        <f t="shared" si="6"/>
        <v/>
      </c>
      <c r="AR52" s="220">
        <f>IF(A52="",0,IF(BJ52="S",COUNTIF($AQ$17:AQ52,AQ52),0))</f>
        <v>0</v>
      </c>
      <c r="AS52" s="41" t="str">
        <f t="shared" si="17"/>
        <v/>
      </c>
      <c r="AT52" s="42">
        <f xml:space="preserve"> IF(AS52&lt;&gt;"",VLOOKUP(AS52,Calculs!$B$2:$C$34,2,FALSE),0)</f>
        <v>0</v>
      </c>
      <c r="AU52" s="42">
        <f>IF(I52&lt;&gt;"",IF(LEFT(I52,1)="S", Calculs!$C$63,0),0)</f>
        <v>0</v>
      </c>
      <c r="AV52" s="42">
        <f>IF(J52&lt;&gt;"",IF(LEFT(J52,1)="S", Calculs!$C$53,0),0)</f>
        <v>0</v>
      </c>
      <c r="AW52" s="42">
        <f>IF(K52&lt;&gt;"",IF(LEFT(K52,1)="S", Calculs!$C$54,0),0)</f>
        <v>0</v>
      </c>
      <c r="AX52" s="43" t="str">
        <f t="shared" si="7"/>
        <v/>
      </c>
      <c r="AY52" s="43" t="str">
        <f t="shared" si="8"/>
        <v/>
      </c>
      <c r="AZ52" s="43">
        <f>SUMIF(Calculs!$B$2:$B$34,AX52,Calculs!$C$2:$C$34)</f>
        <v>0</v>
      </c>
      <c r="BA52" s="42">
        <f>IF(O52&lt;&gt;"",IF(LEFT(O52,1)="S", Calculs!$C$54,0),0)</f>
        <v>0</v>
      </c>
      <c r="BB52" s="42">
        <f>IF(P52&lt;&gt;"",IF(LEFT(P52,1)="S", Calculs!$C$53,0),0)</f>
        <v>0</v>
      </c>
      <c r="BC52" s="229" t="str">
        <f t="shared" si="9"/>
        <v/>
      </c>
      <c r="BD52" s="220">
        <f>IF(A52="",0, IF(BK52="S",COUNTIF($BC$17:BC52,BC52),0))</f>
        <v>0</v>
      </c>
      <c r="BE52" s="42">
        <f xml:space="preserve"> IF(Q52&lt;&gt;"",IF(Q52&lt;&gt;"Sense monitor",VLOOKUP(_xlfn.CONCAT(LEFT(Q52,2),IF(BF52="NO",".SA",".AA")),Calculs!$B$41:$C$48,2,FALSE),0),0)</f>
        <v>0</v>
      </c>
      <c r="BF52" s="42" t="str">
        <f t="shared" si="10"/>
        <v>NO</v>
      </c>
      <c r="BG52" s="43" t="str">
        <f t="shared" si="18"/>
        <v/>
      </c>
      <c r="BH52" s="42">
        <f>SUMIF(Calculs!$B$32:$B$36,TRIM(BG52),Calculs!$C$32:$C$36)</f>
        <v>0</v>
      </c>
      <c r="BI52" s="42">
        <f>IF(T52&lt;&gt;"",IF(LEFT(T52,1)="S", SUMIF(Calculs!$B$67:$B$70, TRIM(BG52), Calculs!$C$67:$C$70),0),0)</f>
        <v>0</v>
      </c>
      <c r="BJ52" s="40" t="str">
        <f t="shared" si="19"/>
        <v>N</v>
      </c>
      <c r="BK52" s="219" t="str">
        <f t="shared" si="11"/>
        <v>N</v>
      </c>
      <c r="BL52" s="42">
        <f t="shared" si="20"/>
        <v>0</v>
      </c>
      <c r="BM52" s="42"/>
      <c r="BN52" s="42"/>
      <c r="BO52" s="42">
        <f>IF(B52="",0,IF(AND(BJ52="S",AR52=1), VLOOKUP(B52,Calculs!$B$94:$D$99,3), 0) + IF(AND(BK52="S",BD52=1), VLOOKUP(B52,Calculs!$B$94:$F$99,5), 0))</f>
        <v>0</v>
      </c>
      <c r="BP52" s="40" t="str">
        <f t="shared" si="12"/>
        <v/>
      </c>
      <c r="BQ52" s="219" t="str">
        <f t="shared" si="13"/>
        <v/>
      </c>
      <c r="BR52" s="264" t="str">
        <f t="shared" si="14"/>
        <v/>
      </c>
      <c r="BS52" s="264" t="str">
        <f t="shared" si="15"/>
        <v/>
      </c>
    </row>
    <row r="53" spans="1:71" ht="12.75" customHeight="1">
      <c r="A53" s="217" t="str">
        <f>IF(' Peticions ET'!A43="", "",' Peticions ET'!A43)</f>
        <v/>
      </c>
      <c r="B53" s="167" t="str">
        <f t="shared" si="16"/>
        <v/>
      </c>
      <c r="C53" s="167" t="str">
        <f>IF(' Peticions ET'!B43="", "",' Peticions ET'!B43)</f>
        <v/>
      </c>
      <c r="D53" s="167" t="str">
        <f>IF(' Peticions ET'!C43="", "",' Peticions ET'!C43)</f>
        <v/>
      </c>
      <c r="E53" s="167" t="str">
        <f>IF(' Peticions ET'!D43="", "",' Peticions ET'!D43)</f>
        <v/>
      </c>
      <c r="F53" s="166" t="str">
        <f>IF(' Peticions ET'!E43="", "",' Peticions ET'!E43)</f>
        <v/>
      </c>
      <c r="G53" s="166" t="str">
        <f>IF(' Peticions ET'!F43="", "",' Peticions ET'!F43)</f>
        <v/>
      </c>
      <c r="H53" s="30" t="str">
        <f>IF(' Peticions ET'!G43="", "",' Peticions ET'!G43)</f>
        <v/>
      </c>
      <c r="I53" s="40" t="str">
        <f>IF(' Peticions ET'!H43="", "",' Peticions ET'!H43)</f>
        <v/>
      </c>
      <c r="J53" s="40" t="str">
        <f>IF(' Peticions ET'!I43="", "",' Peticions ET'!I43)</f>
        <v/>
      </c>
      <c r="K53" s="40" t="str">
        <f>IF(' Peticions ET'!J43="", "",' Peticions ET'!J43)</f>
        <v/>
      </c>
      <c r="L53" s="30" t="str">
        <f>IF(' Peticions ET'!K43="", "",' Peticions ET'!K43)</f>
        <v/>
      </c>
      <c r="M53" s="30" t="str">
        <f>IF(' Peticions ET'!L43="", "",' Peticions ET'!L43)</f>
        <v/>
      </c>
      <c r="N53" s="30" t="str">
        <f>IF(' Peticions ET'!M43="", "",' Peticions ET'!M43)</f>
        <v/>
      </c>
      <c r="O53" s="40" t="str">
        <f>IF(' Peticions ET'!O43="", "",' Peticions ET'!O43)</f>
        <v/>
      </c>
      <c r="P53" s="7" t="str">
        <f>IF(' Peticions ET'!N43="", "",' Peticions ET'!N43)</f>
        <v/>
      </c>
      <c r="Q53" s="31" t="str">
        <f>IF(' Peticions ET'!R43="", "",' Peticions ET'!R43)</f>
        <v/>
      </c>
      <c r="R53" s="31" t="str">
        <f>IF(' Peticions ET'!S43="", "",' Peticions ET'!S43)</f>
        <v/>
      </c>
      <c r="S53" t="str">
        <f>IF(' Peticions ET'!P43="", "",' Peticions ET'!P43)</f>
        <v/>
      </c>
      <c r="T53" s="264" t="str">
        <f>IF(' Peticions ET'!Q43="", "",' Peticions ET'!Q43)</f>
        <v/>
      </c>
      <c r="U53" s="1"/>
      <c r="V53" s="1"/>
      <c r="W53" s="3"/>
      <c r="X53" s="31"/>
      <c r="Y53" s="31"/>
      <c r="Z53" s="31"/>
      <c r="AA53" s="32"/>
      <c r="AB53" s="33"/>
      <c r="AC53" s="33"/>
      <c r="AD53" s="33"/>
      <c r="AE53" s="33"/>
      <c r="AF53" s="34"/>
      <c r="AG53" s="34"/>
      <c r="AH53" s="34"/>
      <c r="AI53" s="34"/>
      <c r="AJ53" s="35" t="str">
        <f>IF(' Peticions ET'!Z43="", "",' Peticions ET'!Z43)</f>
        <v/>
      </c>
      <c r="AK53" s="143"/>
      <c r="AL53" s="36"/>
      <c r="AM53" s="37" t="str">
        <f t="shared" si="2"/>
        <v/>
      </c>
      <c r="AN53" s="38" t="str">
        <f t="shared" si="3"/>
        <v/>
      </c>
      <c r="AO53" s="39" t="str">
        <f t="shared" si="4"/>
        <v/>
      </c>
      <c r="AP53" s="40" t="str">
        <f t="shared" si="5"/>
        <v/>
      </c>
      <c r="AQ53" s="229" t="str">
        <f t="shared" si="6"/>
        <v/>
      </c>
      <c r="AR53" s="220">
        <f>IF(A53="",0,IF(BJ53="S",COUNTIF($AQ$17:AQ53,AQ53),0))</f>
        <v>0</v>
      </c>
      <c r="AS53" s="41" t="str">
        <f t="shared" si="17"/>
        <v/>
      </c>
      <c r="AT53" s="42">
        <f xml:space="preserve"> IF(AS53&lt;&gt;"",VLOOKUP(AS53,Calculs!$B$2:$C$34,2,FALSE),0)</f>
        <v>0</v>
      </c>
      <c r="AU53" s="42">
        <f>IF(I53&lt;&gt;"",IF(LEFT(I53,1)="S", Calculs!$C$63,0),0)</f>
        <v>0</v>
      </c>
      <c r="AV53" s="42">
        <f>IF(J53&lt;&gt;"",IF(LEFT(J53,1)="S", Calculs!$C$53,0),0)</f>
        <v>0</v>
      </c>
      <c r="AW53" s="42">
        <f>IF(K53&lt;&gt;"",IF(LEFT(K53,1)="S", Calculs!$C$54,0),0)</f>
        <v>0</v>
      </c>
      <c r="AX53" s="43" t="str">
        <f t="shared" si="7"/>
        <v/>
      </c>
      <c r="AY53" s="43" t="str">
        <f t="shared" si="8"/>
        <v/>
      </c>
      <c r="AZ53" s="43">
        <f>SUMIF(Calculs!$B$2:$B$34,AX53,Calculs!$C$2:$C$34)</f>
        <v>0</v>
      </c>
      <c r="BA53" s="42">
        <f>IF(O53&lt;&gt;"",IF(LEFT(O53,1)="S", Calculs!$C$54,0),0)</f>
        <v>0</v>
      </c>
      <c r="BB53" s="42">
        <f>IF(P53&lt;&gt;"",IF(LEFT(P53,1)="S", Calculs!$C$53,0),0)</f>
        <v>0</v>
      </c>
      <c r="BC53" s="229" t="str">
        <f t="shared" si="9"/>
        <v/>
      </c>
      <c r="BD53" s="220">
        <f>IF(A53="",0, IF(BK53="S",COUNTIF($BC$17:BC53,BC53),0))</f>
        <v>0</v>
      </c>
      <c r="BE53" s="42">
        <f xml:space="preserve"> IF(Q53&lt;&gt;"",IF(Q53&lt;&gt;"Sense monitor",VLOOKUP(_xlfn.CONCAT(LEFT(Q53,2),IF(BF53="NO",".SA",".AA")),Calculs!$B$41:$C$48,2,FALSE),0),0)</f>
        <v>0</v>
      </c>
      <c r="BF53" s="42" t="str">
        <f t="shared" si="10"/>
        <v>NO</v>
      </c>
      <c r="BG53" s="43" t="str">
        <f t="shared" si="18"/>
        <v/>
      </c>
      <c r="BH53" s="42">
        <f>SUMIF(Calculs!$B$32:$B$36,TRIM(BG53),Calculs!$C$32:$C$36)</f>
        <v>0</v>
      </c>
      <c r="BI53" s="42">
        <f>IF(T53&lt;&gt;"",IF(LEFT(T53,1)="S", SUMIF(Calculs!$B$67:$B$70, TRIM(BG53), Calculs!$C$67:$C$70),0),0)</f>
        <v>0</v>
      </c>
      <c r="BJ53" s="40" t="str">
        <f t="shared" si="19"/>
        <v>N</v>
      </c>
      <c r="BK53" s="219" t="str">
        <f t="shared" si="11"/>
        <v>N</v>
      </c>
      <c r="BL53" s="42">
        <f t="shared" si="20"/>
        <v>0</v>
      </c>
      <c r="BM53" s="42"/>
      <c r="BN53" s="42"/>
      <c r="BO53" s="42">
        <f>IF(B53="",0,IF(AND(BJ53="S",AR53=1), VLOOKUP(B53,Calculs!$B$94:$D$99,3), 0) + IF(AND(BK53="S",BD53=1), VLOOKUP(B53,Calculs!$B$94:$F$99,5), 0))</f>
        <v>0</v>
      </c>
      <c r="BP53" s="40" t="str">
        <f t="shared" si="12"/>
        <v/>
      </c>
      <c r="BQ53" s="219" t="str">
        <f t="shared" si="13"/>
        <v/>
      </c>
      <c r="BR53" s="264" t="str">
        <f t="shared" si="14"/>
        <v/>
      </c>
      <c r="BS53" s="264" t="str">
        <f t="shared" si="15"/>
        <v/>
      </c>
    </row>
    <row r="54" spans="1:71" ht="12.75" customHeight="1">
      <c r="A54" s="217" t="str">
        <f>IF(' Peticions ET'!A44="", "",' Peticions ET'!A44)</f>
        <v/>
      </c>
      <c r="B54" s="167" t="str">
        <f t="shared" si="16"/>
        <v/>
      </c>
      <c r="C54" s="167" t="str">
        <f>IF(' Peticions ET'!B44="", "",' Peticions ET'!B44)</f>
        <v/>
      </c>
      <c r="D54" s="167" t="str">
        <f>IF(' Peticions ET'!C44="", "",' Peticions ET'!C44)</f>
        <v/>
      </c>
      <c r="E54" s="167" t="str">
        <f>IF(' Peticions ET'!D44="", "",' Peticions ET'!D44)</f>
        <v/>
      </c>
      <c r="F54" s="166" t="str">
        <f>IF(' Peticions ET'!E44="", "",' Peticions ET'!E44)</f>
        <v/>
      </c>
      <c r="G54" s="166" t="str">
        <f>IF(' Peticions ET'!F44="", "",' Peticions ET'!F44)</f>
        <v/>
      </c>
      <c r="H54" s="30" t="str">
        <f>IF(' Peticions ET'!G44="", "",' Peticions ET'!G44)</f>
        <v/>
      </c>
      <c r="I54" s="40" t="str">
        <f>IF(' Peticions ET'!H44="", "",' Peticions ET'!H44)</f>
        <v/>
      </c>
      <c r="J54" s="40" t="str">
        <f>IF(' Peticions ET'!I44="", "",' Peticions ET'!I44)</f>
        <v/>
      </c>
      <c r="K54" s="40" t="str">
        <f>IF(' Peticions ET'!J44="", "",' Peticions ET'!J44)</f>
        <v/>
      </c>
      <c r="L54" s="30" t="str">
        <f>IF(' Peticions ET'!K44="", "",' Peticions ET'!K44)</f>
        <v/>
      </c>
      <c r="M54" s="30" t="str">
        <f>IF(' Peticions ET'!L44="", "",' Peticions ET'!L44)</f>
        <v/>
      </c>
      <c r="N54" s="30" t="str">
        <f>IF(' Peticions ET'!M44="", "",' Peticions ET'!M44)</f>
        <v/>
      </c>
      <c r="O54" s="40" t="str">
        <f>IF(' Peticions ET'!O44="", "",' Peticions ET'!O44)</f>
        <v/>
      </c>
      <c r="P54" s="7" t="str">
        <f>IF(' Peticions ET'!N44="", "",' Peticions ET'!N44)</f>
        <v/>
      </c>
      <c r="Q54" s="31" t="str">
        <f>IF(' Peticions ET'!R44="", "",' Peticions ET'!R44)</f>
        <v/>
      </c>
      <c r="R54" s="31" t="str">
        <f>IF(' Peticions ET'!S44="", "",' Peticions ET'!S44)</f>
        <v/>
      </c>
      <c r="S54" t="str">
        <f>IF(' Peticions ET'!P44="", "",' Peticions ET'!P44)</f>
        <v/>
      </c>
      <c r="T54" s="264" t="str">
        <f>IF(' Peticions ET'!Q44="", "",' Peticions ET'!Q44)</f>
        <v/>
      </c>
      <c r="U54" s="1"/>
      <c r="V54" s="1"/>
      <c r="W54" s="3"/>
      <c r="X54" s="31"/>
      <c r="Y54" s="31"/>
      <c r="Z54" s="31"/>
      <c r="AA54" s="32"/>
      <c r="AB54" s="33"/>
      <c r="AC54" s="33"/>
      <c r="AD54" s="33"/>
      <c r="AE54" s="33"/>
      <c r="AF54" s="34"/>
      <c r="AG54" s="34"/>
      <c r="AH54" s="34"/>
      <c r="AI54" s="34"/>
      <c r="AJ54" s="35" t="str">
        <f>IF(' Peticions ET'!Z44="", "",' Peticions ET'!Z44)</f>
        <v/>
      </c>
      <c r="AK54" s="143"/>
      <c r="AL54" s="36"/>
      <c r="AM54" s="37" t="str">
        <f t="shared" si="2"/>
        <v/>
      </c>
      <c r="AN54" s="38" t="str">
        <f t="shared" si="3"/>
        <v/>
      </c>
      <c r="AO54" s="39" t="str">
        <f t="shared" si="4"/>
        <v/>
      </c>
      <c r="AP54" s="40" t="str">
        <f t="shared" si="5"/>
        <v/>
      </c>
      <c r="AQ54" s="229" t="str">
        <f t="shared" si="6"/>
        <v/>
      </c>
      <c r="AR54" s="220">
        <f>IF(A54="",0,IF(BJ54="S",COUNTIF($AQ$17:AQ54,AQ54),0))</f>
        <v>0</v>
      </c>
      <c r="AS54" s="41" t="str">
        <f t="shared" si="17"/>
        <v/>
      </c>
      <c r="AT54" s="42">
        <f xml:space="preserve"> IF(AS54&lt;&gt;"",VLOOKUP(AS54,Calculs!$B$2:$C$34,2,FALSE),0)</f>
        <v>0</v>
      </c>
      <c r="AU54" s="42">
        <f>IF(I54&lt;&gt;"",IF(LEFT(I54,1)="S", Calculs!$C$63,0),0)</f>
        <v>0</v>
      </c>
      <c r="AV54" s="42">
        <f>IF(J54&lt;&gt;"",IF(LEFT(J54,1)="S", Calculs!$C$53,0),0)</f>
        <v>0</v>
      </c>
      <c r="AW54" s="42">
        <f>IF(K54&lt;&gt;"",IF(LEFT(K54,1)="S", Calculs!$C$54,0),0)</f>
        <v>0</v>
      </c>
      <c r="AX54" s="43" t="str">
        <f t="shared" si="7"/>
        <v/>
      </c>
      <c r="AY54" s="43" t="str">
        <f t="shared" si="8"/>
        <v/>
      </c>
      <c r="AZ54" s="43">
        <f>SUMIF(Calculs!$B$2:$B$34,AX54,Calculs!$C$2:$C$34)</f>
        <v>0</v>
      </c>
      <c r="BA54" s="42">
        <f>IF(O54&lt;&gt;"",IF(LEFT(O54,1)="S", Calculs!$C$54,0),0)</f>
        <v>0</v>
      </c>
      <c r="BB54" s="42">
        <f>IF(P54&lt;&gt;"",IF(LEFT(P54,1)="S", Calculs!$C$53,0),0)</f>
        <v>0</v>
      </c>
      <c r="BC54" s="229" t="str">
        <f t="shared" si="9"/>
        <v/>
      </c>
      <c r="BD54" s="220">
        <f>IF(A54="",0, IF(BK54="S",COUNTIF($BC$17:BC54,BC54),0))</f>
        <v>0</v>
      </c>
      <c r="BE54" s="42">
        <f xml:space="preserve"> IF(Q54&lt;&gt;"",IF(Q54&lt;&gt;"Sense monitor",VLOOKUP(_xlfn.CONCAT(LEFT(Q54,2),IF(BF54="NO",".SA",".AA")),Calculs!$B$41:$C$48,2,FALSE),0),0)</f>
        <v>0</v>
      </c>
      <c r="BF54" s="42" t="str">
        <f t="shared" si="10"/>
        <v>NO</v>
      </c>
      <c r="BG54" s="43" t="str">
        <f t="shared" si="18"/>
        <v/>
      </c>
      <c r="BH54" s="42">
        <f>SUMIF(Calculs!$B$32:$B$36,TRIM(BG54),Calculs!$C$32:$C$36)</f>
        <v>0</v>
      </c>
      <c r="BI54" s="42">
        <f>IF(T54&lt;&gt;"",IF(LEFT(T54,1)="S", SUMIF(Calculs!$B$67:$B$70, TRIM(BG54), Calculs!$C$67:$C$70),0),0)</f>
        <v>0</v>
      </c>
      <c r="BJ54" s="40" t="str">
        <f t="shared" si="19"/>
        <v>N</v>
      </c>
      <c r="BK54" s="219" t="str">
        <f t="shared" si="11"/>
        <v>N</v>
      </c>
      <c r="BL54" s="42">
        <f t="shared" si="20"/>
        <v>0</v>
      </c>
      <c r="BM54" s="42"/>
      <c r="BN54" s="42"/>
      <c r="BO54" s="42">
        <f>IF(B54="",0,IF(AND(BJ54="S",AR54=1), VLOOKUP(B54,Calculs!$B$94:$D$99,3), 0) + IF(AND(BK54="S",BD54=1), VLOOKUP(B54,Calculs!$B$94:$F$99,5), 0))</f>
        <v>0</v>
      </c>
      <c r="BP54" s="40" t="str">
        <f t="shared" si="12"/>
        <v/>
      </c>
      <c r="BQ54" s="219" t="str">
        <f t="shared" si="13"/>
        <v/>
      </c>
      <c r="BR54" s="264" t="str">
        <f t="shared" si="14"/>
        <v/>
      </c>
      <c r="BS54" s="264" t="str">
        <f t="shared" si="15"/>
        <v/>
      </c>
    </row>
    <row r="55" spans="1:71" ht="12.75" customHeight="1">
      <c r="A55" s="217" t="str">
        <f>IF(' Peticions ET'!A45="", "",' Peticions ET'!A45)</f>
        <v/>
      </c>
      <c r="B55" s="167" t="str">
        <f t="shared" si="16"/>
        <v/>
      </c>
      <c r="C55" s="167" t="str">
        <f>IF(' Peticions ET'!B45="", "",' Peticions ET'!B45)</f>
        <v/>
      </c>
      <c r="D55" s="167" t="str">
        <f>IF(' Peticions ET'!C45="", "",' Peticions ET'!C45)</f>
        <v/>
      </c>
      <c r="E55" s="167" t="str">
        <f>IF(' Peticions ET'!D45="", "",' Peticions ET'!D45)</f>
        <v/>
      </c>
      <c r="F55" s="166" t="str">
        <f>IF(' Peticions ET'!E45="", "",' Peticions ET'!E45)</f>
        <v/>
      </c>
      <c r="G55" s="166" t="str">
        <f>IF(' Peticions ET'!F45="", "",' Peticions ET'!F45)</f>
        <v/>
      </c>
      <c r="H55" s="30" t="str">
        <f>IF(' Peticions ET'!G45="", "",' Peticions ET'!G45)</f>
        <v/>
      </c>
      <c r="I55" s="40" t="str">
        <f>IF(' Peticions ET'!H45="", "",' Peticions ET'!H45)</f>
        <v/>
      </c>
      <c r="J55" s="40" t="str">
        <f>IF(' Peticions ET'!I45="", "",' Peticions ET'!I45)</f>
        <v/>
      </c>
      <c r="K55" s="40" t="str">
        <f>IF(' Peticions ET'!J45="", "",' Peticions ET'!J45)</f>
        <v/>
      </c>
      <c r="L55" s="30" t="str">
        <f>IF(' Peticions ET'!K45="", "",' Peticions ET'!K45)</f>
        <v/>
      </c>
      <c r="M55" s="30" t="str">
        <f>IF(' Peticions ET'!L45="", "",' Peticions ET'!L45)</f>
        <v/>
      </c>
      <c r="N55" s="30" t="str">
        <f>IF(' Peticions ET'!M45="", "",' Peticions ET'!M45)</f>
        <v/>
      </c>
      <c r="O55" s="40" t="str">
        <f>IF(' Peticions ET'!O45="", "",' Peticions ET'!O45)</f>
        <v/>
      </c>
      <c r="P55" s="7" t="str">
        <f>IF(' Peticions ET'!N45="", "",' Peticions ET'!N45)</f>
        <v/>
      </c>
      <c r="Q55" s="31" t="str">
        <f>IF(' Peticions ET'!R45="", "",' Peticions ET'!R45)</f>
        <v/>
      </c>
      <c r="R55" s="31" t="str">
        <f>IF(' Peticions ET'!S45="", "",' Peticions ET'!S45)</f>
        <v/>
      </c>
      <c r="S55" t="str">
        <f>IF(' Peticions ET'!P45="", "",' Peticions ET'!P45)</f>
        <v/>
      </c>
      <c r="T55" s="264" t="str">
        <f>IF(' Peticions ET'!Q45="", "",' Peticions ET'!Q45)</f>
        <v/>
      </c>
      <c r="U55" s="1"/>
      <c r="V55" s="1"/>
      <c r="W55" s="3"/>
      <c r="X55" s="31"/>
      <c r="Y55" s="31"/>
      <c r="Z55" s="31"/>
      <c r="AA55" s="32"/>
      <c r="AB55" s="33"/>
      <c r="AC55" s="33"/>
      <c r="AD55" s="33"/>
      <c r="AE55" s="33"/>
      <c r="AF55" s="34"/>
      <c r="AG55" s="34"/>
      <c r="AH55" s="34"/>
      <c r="AI55" s="34"/>
      <c r="AJ55" s="35" t="str">
        <f>IF(' Peticions ET'!Z45="", "",' Peticions ET'!Z45)</f>
        <v/>
      </c>
      <c r="AK55" s="143"/>
      <c r="AL55" s="36"/>
      <c r="AM55" s="37" t="str">
        <f t="shared" si="2"/>
        <v/>
      </c>
      <c r="AN55" s="38" t="str">
        <f t="shared" si="3"/>
        <v/>
      </c>
      <c r="AO55" s="39" t="str">
        <f t="shared" si="4"/>
        <v/>
      </c>
      <c r="AP55" s="40" t="str">
        <f t="shared" si="5"/>
        <v/>
      </c>
      <c r="AQ55" s="229" t="str">
        <f t="shared" si="6"/>
        <v/>
      </c>
      <c r="AR55" s="220">
        <f>IF(A55="",0,IF(BJ55="S",COUNTIF($AQ$17:AQ55,AQ55),0))</f>
        <v>0</v>
      </c>
      <c r="AS55" s="41" t="str">
        <f t="shared" si="17"/>
        <v/>
      </c>
      <c r="AT55" s="42">
        <f xml:space="preserve"> IF(AS55&lt;&gt;"",VLOOKUP(AS55,Calculs!$B$2:$C$34,2,FALSE),0)</f>
        <v>0</v>
      </c>
      <c r="AU55" s="42">
        <f>IF(I55&lt;&gt;"",IF(LEFT(I55,1)="S", Calculs!$C$63,0),0)</f>
        <v>0</v>
      </c>
      <c r="AV55" s="42">
        <f>IF(J55&lt;&gt;"",IF(LEFT(J55,1)="S", Calculs!$C$53,0),0)</f>
        <v>0</v>
      </c>
      <c r="AW55" s="42">
        <f>IF(K55&lt;&gt;"",IF(LEFT(K55,1)="S", Calculs!$C$54,0),0)</f>
        <v>0</v>
      </c>
      <c r="AX55" s="43" t="str">
        <f t="shared" si="7"/>
        <v/>
      </c>
      <c r="AY55" s="43" t="str">
        <f t="shared" si="8"/>
        <v/>
      </c>
      <c r="AZ55" s="43">
        <f>SUMIF(Calculs!$B$2:$B$34,AX55,Calculs!$C$2:$C$34)</f>
        <v>0</v>
      </c>
      <c r="BA55" s="42">
        <f>IF(O55&lt;&gt;"",IF(LEFT(O55,1)="S", Calculs!$C$54,0),0)</f>
        <v>0</v>
      </c>
      <c r="BB55" s="42">
        <f>IF(P55&lt;&gt;"",IF(LEFT(P55,1)="S", Calculs!$C$53,0),0)</f>
        <v>0</v>
      </c>
      <c r="BC55" s="229" t="str">
        <f t="shared" si="9"/>
        <v/>
      </c>
      <c r="BD55" s="220">
        <f>IF(A55="",0, IF(BK55="S",COUNTIF($BC$17:BC55,BC55),0))</f>
        <v>0</v>
      </c>
      <c r="BE55" s="42">
        <f xml:space="preserve"> IF(Q55&lt;&gt;"",IF(Q55&lt;&gt;"Sense monitor",VLOOKUP(_xlfn.CONCAT(LEFT(Q55,2),IF(BF55="NO",".SA",".AA")),Calculs!$B$41:$C$48,2,FALSE),0),0)</f>
        <v>0</v>
      </c>
      <c r="BF55" s="42" t="str">
        <f t="shared" si="10"/>
        <v>NO</v>
      </c>
      <c r="BG55" s="43" t="str">
        <f t="shared" si="18"/>
        <v/>
      </c>
      <c r="BH55" s="42">
        <f>SUMIF(Calculs!$B$32:$B$36,TRIM(BG55),Calculs!$C$32:$C$36)</f>
        <v>0</v>
      </c>
      <c r="BI55" s="42">
        <f>IF(T55&lt;&gt;"",IF(LEFT(T55,1)="S", SUMIF(Calculs!$B$67:$B$70, TRIM(BG55), Calculs!$C$67:$C$70),0),0)</f>
        <v>0</v>
      </c>
      <c r="BJ55" s="40" t="str">
        <f t="shared" si="19"/>
        <v>N</v>
      </c>
      <c r="BK55" s="219" t="str">
        <f t="shared" si="11"/>
        <v>N</v>
      </c>
      <c r="BL55" s="42">
        <f t="shared" si="20"/>
        <v>0</v>
      </c>
      <c r="BM55" s="42"/>
      <c r="BN55" s="42"/>
      <c r="BO55" s="42">
        <f>IF(B55="",0,IF(AND(BJ55="S",AR55=1), VLOOKUP(B55,Calculs!$B$94:$D$99,3), 0) + IF(AND(BK55="S",BD55=1), VLOOKUP(B55,Calculs!$B$94:$F$99,5), 0))</f>
        <v>0</v>
      </c>
      <c r="BP55" s="40" t="str">
        <f t="shared" si="12"/>
        <v/>
      </c>
      <c r="BQ55" s="219" t="str">
        <f t="shared" si="13"/>
        <v/>
      </c>
      <c r="BR55" s="264" t="str">
        <f t="shared" si="14"/>
        <v/>
      </c>
      <c r="BS55" s="264" t="str">
        <f t="shared" si="15"/>
        <v/>
      </c>
    </row>
    <row r="56" spans="1:71" ht="12.75" customHeight="1">
      <c r="A56" s="217" t="str">
        <f>IF(' Peticions ET'!A46="", "",' Peticions ET'!A46)</f>
        <v/>
      </c>
      <c r="B56" s="167" t="str">
        <f t="shared" si="16"/>
        <v/>
      </c>
      <c r="C56" s="167" t="str">
        <f>IF(' Peticions ET'!B46="", "",' Peticions ET'!B46)</f>
        <v/>
      </c>
      <c r="D56" s="167" t="str">
        <f>IF(' Peticions ET'!C46="", "",' Peticions ET'!C46)</f>
        <v/>
      </c>
      <c r="E56" s="167" t="str">
        <f>IF(' Peticions ET'!D46="", "",' Peticions ET'!D46)</f>
        <v/>
      </c>
      <c r="F56" s="166" t="str">
        <f>IF(' Peticions ET'!E46="", "",' Peticions ET'!E46)</f>
        <v/>
      </c>
      <c r="G56" s="166" t="str">
        <f>IF(' Peticions ET'!F46="", "",' Peticions ET'!F46)</f>
        <v/>
      </c>
      <c r="H56" s="30" t="str">
        <f>IF(' Peticions ET'!G46="", "",' Peticions ET'!G46)</f>
        <v/>
      </c>
      <c r="I56" s="40" t="str">
        <f>IF(' Peticions ET'!H46="", "",' Peticions ET'!H46)</f>
        <v/>
      </c>
      <c r="J56" s="40" t="str">
        <f>IF(' Peticions ET'!I46="", "",' Peticions ET'!I46)</f>
        <v/>
      </c>
      <c r="K56" s="40" t="str">
        <f>IF(' Peticions ET'!J46="", "",' Peticions ET'!J46)</f>
        <v/>
      </c>
      <c r="L56" s="30" t="str">
        <f>IF(' Peticions ET'!K46="", "",' Peticions ET'!K46)</f>
        <v/>
      </c>
      <c r="M56" s="30" t="str">
        <f>IF(' Peticions ET'!L46="", "",' Peticions ET'!L46)</f>
        <v/>
      </c>
      <c r="N56" s="30" t="str">
        <f>IF(' Peticions ET'!M46="", "",' Peticions ET'!M46)</f>
        <v/>
      </c>
      <c r="O56" s="40" t="str">
        <f>IF(' Peticions ET'!O46="", "",' Peticions ET'!O46)</f>
        <v/>
      </c>
      <c r="P56" s="7" t="str">
        <f>IF(' Peticions ET'!N46="", "",' Peticions ET'!N46)</f>
        <v/>
      </c>
      <c r="Q56" s="31" t="str">
        <f>IF(' Peticions ET'!R46="", "",' Peticions ET'!R46)</f>
        <v/>
      </c>
      <c r="R56" s="31" t="str">
        <f>IF(' Peticions ET'!S46="", "",' Peticions ET'!S46)</f>
        <v/>
      </c>
      <c r="S56" t="str">
        <f>IF(' Peticions ET'!P46="", "",' Peticions ET'!P46)</f>
        <v/>
      </c>
      <c r="T56" s="264" t="str">
        <f>IF(' Peticions ET'!Q46="", "",' Peticions ET'!Q46)</f>
        <v/>
      </c>
      <c r="U56" s="1"/>
      <c r="V56" s="1"/>
      <c r="W56" s="3"/>
      <c r="X56" s="31"/>
      <c r="Y56" s="31"/>
      <c r="Z56" s="31"/>
      <c r="AA56" s="32"/>
      <c r="AB56" s="33"/>
      <c r="AC56" s="33"/>
      <c r="AD56" s="33"/>
      <c r="AE56" s="33"/>
      <c r="AF56" s="34"/>
      <c r="AG56" s="34"/>
      <c r="AH56" s="34"/>
      <c r="AI56" s="34"/>
      <c r="AJ56" s="35" t="str">
        <f>IF(' Peticions ET'!Z46="", "",' Peticions ET'!Z46)</f>
        <v/>
      </c>
      <c r="AK56" s="143"/>
      <c r="AL56" s="36"/>
      <c r="AM56" s="37" t="str">
        <f t="shared" si="2"/>
        <v/>
      </c>
      <c r="AN56" s="38" t="str">
        <f t="shared" si="3"/>
        <v/>
      </c>
      <c r="AO56" s="39" t="str">
        <f t="shared" si="4"/>
        <v/>
      </c>
      <c r="AP56" s="40" t="str">
        <f t="shared" si="5"/>
        <v/>
      </c>
      <c r="AQ56" s="229" t="str">
        <f t="shared" si="6"/>
        <v/>
      </c>
      <c r="AR56" s="220">
        <f>IF(A56="",0,IF(BJ56="S",COUNTIF($AQ$17:AQ56,AQ56),0))</f>
        <v>0</v>
      </c>
      <c r="AS56" s="41" t="str">
        <f t="shared" si="17"/>
        <v/>
      </c>
      <c r="AT56" s="42">
        <f xml:space="preserve"> IF(AS56&lt;&gt;"",VLOOKUP(AS56,Calculs!$B$2:$C$34,2,FALSE),0)</f>
        <v>0</v>
      </c>
      <c r="AU56" s="42">
        <f>IF(I56&lt;&gt;"",IF(LEFT(I56,1)="S", Calculs!$C$63,0),0)</f>
        <v>0</v>
      </c>
      <c r="AV56" s="42">
        <f>IF(J56&lt;&gt;"",IF(LEFT(J56,1)="S", Calculs!$C$53,0),0)</f>
        <v>0</v>
      </c>
      <c r="AW56" s="42">
        <f>IF(K56&lt;&gt;"",IF(LEFT(K56,1)="S", Calculs!$C$54,0),0)</f>
        <v>0</v>
      </c>
      <c r="AX56" s="43" t="str">
        <f t="shared" si="7"/>
        <v/>
      </c>
      <c r="AY56" s="43" t="str">
        <f t="shared" si="8"/>
        <v/>
      </c>
      <c r="AZ56" s="43">
        <f>SUMIF(Calculs!$B$2:$B$34,AX56,Calculs!$C$2:$C$34)</f>
        <v>0</v>
      </c>
      <c r="BA56" s="42">
        <f>IF(O56&lt;&gt;"",IF(LEFT(O56,1)="S", Calculs!$C$54,0),0)</f>
        <v>0</v>
      </c>
      <c r="BB56" s="42">
        <f>IF(P56&lt;&gt;"",IF(LEFT(P56,1)="S", Calculs!$C$53,0),0)</f>
        <v>0</v>
      </c>
      <c r="BC56" s="229" t="str">
        <f t="shared" si="9"/>
        <v/>
      </c>
      <c r="BD56" s="220">
        <f>IF(A56="",0, IF(BK56="S",COUNTIF($BC$17:BC56,BC56),0))</f>
        <v>0</v>
      </c>
      <c r="BE56" s="42">
        <f xml:space="preserve"> IF(Q56&lt;&gt;"",IF(Q56&lt;&gt;"Sense monitor",VLOOKUP(_xlfn.CONCAT(LEFT(Q56,2),IF(BF56="NO",".SA",".AA")),Calculs!$B$41:$C$48,2,FALSE),0),0)</f>
        <v>0</v>
      </c>
      <c r="BF56" s="42" t="str">
        <f t="shared" si="10"/>
        <v>NO</v>
      </c>
      <c r="BG56" s="43" t="str">
        <f t="shared" si="18"/>
        <v/>
      </c>
      <c r="BH56" s="42">
        <f>SUMIF(Calculs!$B$32:$B$36,TRIM(BG56),Calculs!$C$32:$C$36)</f>
        <v>0</v>
      </c>
      <c r="BI56" s="42">
        <f>IF(T56&lt;&gt;"",IF(LEFT(T56,1)="S", SUMIF(Calculs!$B$67:$B$70, TRIM(BG56), Calculs!$C$67:$C$70),0),0)</f>
        <v>0</v>
      </c>
      <c r="BJ56" s="40" t="str">
        <f t="shared" si="19"/>
        <v>N</v>
      </c>
      <c r="BK56" s="219" t="str">
        <f t="shared" si="11"/>
        <v>N</v>
      </c>
      <c r="BL56" s="42">
        <f t="shared" si="20"/>
        <v>0</v>
      </c>
      <c r="BM56" s="42"/>
      <c r="BN56" s="42"/>
      <c r="BO56" s="42">
        <f>IF(B56="",0,IF(AND(BJ56="S",AR56=1), VLOOKUP(B56,Calculs!$B$94:$D$99,3), 0) + IF(AND(BK56="S",BD56=1), VLOOKUP(B56,Calculs!$B$94:$F$99,5), 0))</f>
        <v>0</v>
      </c>
      <c r="BP56" s="40" t="str">
        <f t="shared" si="12"/>
        <v/>
      </c>
      <c r="BQ56" s="219" t="str">
        <f t="shared" si="13"/>
        <v/>
      </c>
      <c r="BR56" s="264" t="str">
        <f t="shared" si="14"/>
        <v/>
      </c>
      <c r="BS56" s="264" t="str">
        <f t="shared" si="15"/>
        <v/>
      </c>
    </row>
    <row r="57" spans="1:71" ht="12.75" customHeight="1">
      <c r="A57" s="217" t="str">
        <f>IF(' Peticions ET'!A47="", "",' Peticions ET'!A47)</f>
        <v/>
      </c>
      <c r="B57" s="167" t="str">
        <f t="shared" si="16"/>
        <v/>
      </c>
      <c r="C57" s="167" t="str">
        <f>IF(' Peticions ET'!B47="", "",' Peticions ET'!B47)</f>
        <v/>
      </c>
      <c r="D57" s="167" t="str">
        <f>IF(' Peticions ET'!C47="", "",' Peticions ET'!C47)</f>
        <v/>
      </c>
      <c r="E57" s="167" t="str">
        <f>IF(' Peticions ET'!D47="", "",' Peticions ET'!D47)</f>
        <v/>
      </c>
      <c r="F57" s="166" t="str">
        <f>IF(' Peticions ET'!E47="", "",' Peticions ET'!E47)</f>
        <v/>
      </c>
      <c r="G57" s="166" t="str">
        <f>IF(' Peticions ET'!F47="", "",' Peticions ET'!F47)</f>
        <v/>
      </c>
      <c r="H57" s="30" t="str">
        <f>IF(' Peticions ET'!G47="", "",' Peticions ET'!G47)</f>
        <v/>
      </c>
      <c r="I57" s="40" t="str">
        <f>IF(' Peticions ET'!H47="", "",' Peticions ET'!H47)</f>
        <v/>
      </c>
      <c r="J57" s="40" t="str">
        <f>IF(' Peticions ET'!I47="", "",' Peticions ET'!I47)</f>
        <v/>
      </c>
      <c r="K57" s="40" t="str">
        <f>IF(' Peticions ET'!J47="", "",' Peticions ET'!J47)</f>
        <v/>
      </c>
      <c r="L57" s="30" t="str">
        <f>IF(' Peticions ET'!K47="", "",' Peticions ET'!K47)</f>
        <v/>
      </c>
      <c r="M57" s="30" t="str">
        <f>IF(' Peticions ET'!L47="", "",' Peticions ET'!L47)</f>
        <v/>
      </c>
      <c r="N57" s="30" t="str">
        <f>IF(' Peticions ET'!M47="", "",' Peticions ET'!M47)</f>
        <v/>
      </c>
      <c r="O57" s="40" t="str">
        <f>IF(' Peticions ET'!O47="", "",' Peticions ET'!O47)</f>
        <v/>
      </c>
      <c r="P57" s="7" t="str">
        <f>IF(' Peticions ET'!N47="", "",' Peticions ET'!N47)</f>
        <v/>
      </c>
      <c r="Q57" s="31" t="str">
        <f>IF(' Peticions ET'!R47="", "",' Peticions ET'!R47)</f>
        <v/>
      </c>
      <c r="R57" s="31" t="str">
        <f>IF(' Peticions ET'!S47="", "",' Peticions ET'!S47)</f>
        <v/>
      </c>
      <c r="S57" t="str">
        <f>IF(' Peticions ET'!P47="", "",' Peticions ET'!P47)</f>
        <v/>
      </c>
      <c r="T57" s="264" t="str">
        <f>IF(' Peticions ET'!Q47="", "",' Peticions ET'!Q47)</f>
        <v/>
      </c>
      <c r="U57" s="1"/>
      <c r="V57" s="1"/>
      <c r="W57" s="3"/>
      <c r="X57" s="31"/>
      <c r="Y57" s="31"/>
      <c r="Z57" s="31"/>
      <c r="AA57" s="32"/>
      <c r="AB57" s="33"/>
      <c r="AC57" s="33"/>
      <c r="AD57" s="33"/>
      <c r="AE57" s="33"/>
      <c r="AF57" s="34"/>
      <c r="AG57" s="34"/>
      <c r="AH57" s="34"/>
      <c r="AI57" s="34"/>
      <c r="AJ57" s="35" t="str">
        <f>IF(' Peticions ET'!Z47="", "",' Peticions ET'!Z47)</f>
        <v/>
      </c>
      <c r="AK57" s="143"/>
      <c r="AL57" s="36"/>
      <c r="AM57" s="37" t="str">
        <f t="shared" si="2"/>
        <v/>
      </c>
      <c r="AN57" s="38" t="str">
        <f t="shared" si="3"/>
        <v/>
      </c>
      <c r="AO57" s="39" t="str">
        <f t="shared" si="4"/>
        <v/>
      </c>
      <c r="AP57" s="40" t="str">
        <f t="shared" si="5"/>
        <v/>
      </c>
      <c r="AQ57" s="229" t="str">
        <f t="shared" si="6"/>
        <v/>
      </c>
      <c r="AR57" s="220">
        <f>IF(A57="",0,IF(BJ57="S",COUNTIF($AQ$17:AQ57,AQ57),0))</f>
        <v>0</v>
      </c>
      <c r="AS57" s="41" t="str">
        <f t="shared" si="17"/>
        <v/>
      </c>
      <c r="AT57" s="42">
        <f xml:space="preserve"> IF(AS57&lt;&gt;"",VLOOKUP(AS57,Calculs!$B$2:$C$34,2,FALSE),0)</f>
        <v>0</v>
      </c>
      <c r="AU57" s="42">
        <f>IF(I57&lt;&gt;"",IF(LEFT(I57,1)="S", Calculs!$C$63,0),0)</f>
        <v>0</v>
      </c>
      <c r="AV57" s="42">
        <f>IF(J57&lt;&gt;"",IF(LEFT(J57,1)="S", Calculs!$C$53,0),0)</f>
        <v>0</v>
      </c>
      <c r="AW57" s="42">
        <f>IF(K57&lt;&gt;"",IF(LEFT(K57,1)="S", Calculs!$C$54,0),0)</f>
        <v>0</v>
      </c>
      <c r="AX57" s="43" t="str">
        <f t="shared" si="7"/>
        <v/>
      </c>
      <c r="AY57" s="43" t="str">
        <f t="shared" si="8"/>
        <v/>
      </c>
      <c r="AZ57" s="43">
        <f>SUMIF(Calculs!$B$2:$B$34,AX57,Calculs!$C$2:$C$34)</f>
        <v>0</v>
      </c>
      <c r="BA57" s="42">
        <f>IF(O57&lt;&gt;"",IF(LEFT(O57,1)="S", Calculs!$C$54,0),0)</f>
        <v>0</v>
      </c>
      <c r="BB57" s="42">
        <f>IF(P57&lt;&gt;"",IF(LEFT(P57,1)="S", Calculs!$C$53,0),0)</f>
        <v>0</v>
      </c>
      <c r="BC57" s="229" t="str">
        <f t="shared" si="9"/>
        <v/>
      </c>
      <c r="BD57" s="220">
        <f>IF(A57="",0, IF(BK57="S",COUNTIF($BC$17:BC57,BC57),0))</f>
        <v>0</v>
      </c>
      <c r="BE57" s="42">
        <f xml:space="preserve"> IF(Q57&lt;&gt;"",IF(Q57&lt;&gt;"Sense monitor",VLOOKUP(_xlfn.CONCAT(LEFT(Q57,2),IF(BF57="NO",".SA",".AA")),Calculs!$B$41:$C$48,2,FALSE),0),0)</f>
        <v>0</v>
      </c>
      <c r="BF57" s="42" t="str">
        <f t="shared" si="10"/>
        <v>NO</v>
      </c>
      <c r="BG57" s="43" t="str">
        <f t="shared" si="18"/>
        <v/>
      </c>
      <c r="BH57" s="42">
        <f>SUMIF(Calculs!$B$32:$B$36,TRIM(BG57),Calculs!$C$32:$C$36)</f>
        <v>0</v>
      </c>
      <c r="BI57" s="42">
        <f>IF(T57&lt;&gt;"",IF(LEFT(T57,1)="S", SUMIF(Calculs!$B$67:$B$70, TRIM(BG57), Calculs!$C$67:$C$70),0),0)</f>
        <v>0</v>
      </c>
      <c r="BJ57" s="40" t="str">
        <f t="shared" si="19"/>
        <v>N</v>
      </c>
      <c r="BK57" s="219" t="str">
        <f t="shared" si="11"/>
        <v>N</v>
      </c>
      <c r="BL57" s="42">
        <f t="shared" si="20"/>
        <v>0</v>
      </c>
      <c r="BM57" s="42"/>
      <c r="BN57" s="42"/>
      <c r="BO57" s="42">
        <f>IF(B57="",0,IF(AND(BJ57="S",AR57=1), VLOOKUP(B57,Calculs!$B$94:$D$99,3), 0) + IF(AND(BK57="S",BD57=1), VLOOKUP(B57,Calculs!$B$94:$F$99,5), 0))</f>
        <v>0</v>
      </c>
      <c r="BP57" s="40" t="str">
        <f t="shared" si="12"/>
        <v/>
      </c>
      <c r="BQ57" s="219" t="str">
        <f t="shared" si="13"/>
        <v/>
      </c>
      <c r="BR57" s="264" t="str">
        <f t="shared" si="14"/>
        <v/>
      </c>
      <c r="BS57" s="264" t="str">
        <f t="shared" si="15"/>
        <v/>
      </c>
    </row>
    <row r="58" spans="1:71" ht="12.75" customHeight="1">
      <c r="A58" s="217" t="str">
        <f>IF(' Peticions ET'!A48="", "",' Peticions ET'!A48)</f>
        <v/>
      </c>
      <c r="B58" s="167" t="str">
        <f t="shared" si="16"/>
        <v/>
      </c>
      <c r="C58" s="167" t="str">
        <f>IF(' Peticions ET'!B48="", "",' Peticions ET'!B48)</f>
        <v/>
      </c>
      <c r="D58" s="167" t="str">
        <f>IF(' Peticions ET'!C48="", "",' Peticions ET'!C48)</f>
        <v/>
      </c>
      <c r="E58" s="167" t="str">
        <f>IF(' Peticions ET'!D48="", "",' Peticions ET'!D48)</f>
        <v/>
      </c>
      <c r="F58" s="166" t="str">
        <f>IF(' Peticions ET'!E48="", "",' Peticions ET'!E48)</f>
        <v/>
      </c>
      <c r="G58" s="166" t="str">
        <f>IF(' Peticions ET'!F48="", "",' Peticions ET'!F48)</f>
        <v/>
      </c>
      <c r="H58" s="30" t="str">
        <f>IF(' Peticions ET'!G48="", "",' Peticions ET'!G48)</f>
        <v/>
      </c>
      <c r="I58" s="40" t="str">
        <f>IF(' Peticions ET'!H48="", "",' Peticions ET'!H48)</f>
        <v/>
      </c>
      <c r="J58" s="40" t="str">
        <f>IF(' Peticions ET'!I48="", "",' Peticions ET'!I48)</f>
        <v/>
      </c>
      <c r="K58" s="40" t="str">
        <f>IF(' Peticions ET'!J48="", "",' Peticions ET'!J48)</f>
        <v/>
      </c>
      <c r="L58" s="30" t="str">
        <f>IF(' Peticions ET'!K48="", "",' Peticions ET'!K48)</f>
        <v/>
      </c>
      <c r="M58" s="30" t="str">
        <f>IF(' Peticions ET'!L48="", "",' Peticions ET'!L48)</f>
        <v/>
      </c>
      <c r="N58" s="30" t="str">
        <f>IF(' Peticions ET'!M48="", "",' Peticions ET'!M48)</f>
        <v/>
      </c>
      <c r="O58" s="40" t="str">
        <f>IF(' Peticions ET'!O48="", "",' Peticions ET'!O48)</f>
        <v/>
      </c>
      <c r="P58" s="7" t="str">
        <f>IF(' Peticions ET'!N48="", "",' Peticions ET'!N48)</f>
        <v/>
      </c>
      <c r="Q58" s="31" t="str">
        <f>IF(' Peticions ET'!R48="", "",' Peticions ET'!R48)</f>
        <v/>
      </c>
      <c r="R58" s="31" t="str">
        <f>IF(' Peticions ET'!S48="", "",' Peticions ET'!S48)</f>
        <v/>
      </c>
      <c r="S58" t="str">
        <f>IF(' Peticions ET'!P48="", "",' Peticions ET'!P48)</f>
        <v/>
      </c>
      <c r="T58" s="264" t="str">
        <f>IF(' Peticions ET'!Q48="", "",' Peticions ET'!Q48)</f>
        <v/>
      </c>
      <c r="U58" s="1"/>
      <c r="V58" s="1"/>
      <c r="W58" s="3"/>
      <c r="X58" s="31"/>
      <c r="Y58" s="31"/>
      <c r="Z58" s="31"/>
      <c r="AA58" s="32"/>
      <c r="AB58" s="33"/>
      <c r="AC58" s="33"/>
      <c r="AD58" s="33"/>
      <c r="AE58" s="33"/>
      <c r="AF58" s="34"/>
      <c r="AG58" s="34"/>
      <c r="AH58" s="34"/>
      <c r="AI58" s="34"/>
      <c r="AJ58" s="35" t="str">
        <f>IF(' Peticions ET'!Z48="", "",' Peticions ET'!Z48)</f>
        <v/>
      </c>
      <c r="AK58" s="143"/>
      <c r="AL58" s="36"/>
      <c r="AM58" s="37" t="str">
        <f t="shared" si="2"/>
        <v/>
      </c>
      <c r="AN58" s="38" t="str">
        <f t="shared" si="3"/>
        <v/>
      </c>
      <c r="AO58" s="39" t="str">
        <f t="shared" si="4"/>
        <v/>
      </c>
      <c r="AP58" s="40" t="str">
        <f t="shared" si="5"/>
        <v/>
      </c>
      <c r="AQ58" s="229" t="str">
        <f t="shared" si="6"/>
        <v/>
      </c>
      <c r="AR58" s="220">
        <f>IF(A58="",0,IF(BJ58="S",COUNTIF($AQ$17:AQ58,AQ58),0))</f>
        <v>0</v>
      </c>
      <c r="AS58" s="41" t="str">
        <f t="shared" si="17"/>
        <v/>
      </c>
      <c r="AT58" s="42">
        <f xml:space="preserve"> IF(AS58&lt;&gt;"",VLOOKUP(AS58,Calculs!$B$2:$C$34,2,FALSE),0)</f>
        <v>0</v>
      </c>
      <c r="AU58" s="42">
        <f>IF(I58&lt;&gt;"",IF(LEFT(I58,1)="S", Calculs!$C$63,0),0)</f>
        <v>0</v>
      </c>
      <c r="AV58" s="42">
        <f>IF(J58&lt;&gt;"",IF(LEFT(J58,1)="S", Calculs!$C$53,0),0)</f>
        <v>0</v>
      </c>
      <c r="AW58" s="42">
        <f>IF(K58&lt;&gt;"",IF(LEFT(K58,1)="S", Calculs!$C$54,0),0)</f>
        <v>0</v>
      </c>
      <c r="AX58" s="43" t="str">
        <f t="shared" si="7"/>
        <v/>
      </c>
      <c r="AY58" s="43" t="str">
        <f t="shared" si="8"/>
        <v/>
      </c>
      <c r="AZ58" s="43">
        <f>SUMIF(Calculs!$B$2:$B$34,AX58,Calculs!$C$2:$C$34)</f>
        <v>0</v>
      </c>
      <c r="BA58" s="42">
        <f>IF(O58&lt;&gt;"",IF(LEFT(O58,1)="S", Calculs!$C$54,0),0)</f>
        <v>0</v>
      </c>
      <c r="BB58" s="42">
        <f>IF(P58&lt;&gt;"",IF(LEFT(P58,1)="S", Calculs!$C$53,0),0)</f>
        <v>0</v>
      </c>
      <c r="BC58" s="229" t="str">
        <f t="shared" si="9"/>
        <v/>
      </c>
      <c r="BD58" s="220">
        <f>IF(A58="",0, IF(BK58="S",COUNTIF($BC$17:BC58,BC58),0))</f>
        <v>0</v>
      </c>
      <c r="BE58" s="42">
        <f xml:space="preserve"> IF(Q58&lt;&gt;"",IF(Q58&lt;&gt;"Sense monitor",VLOOKUP(_xlfn.CONCAT(LEFT(Q58,2),IF(BF58="NO",".SA",".AA")),Calculs!$B$41:$C$48,2,FALSE),0),0)</f>
        <v>0</v>
      </c>
      <c r="BF58" s="42" t="str">
        <f t="shared" si="10"/>
        <v>NO</v>
      </c>
      <c r="BG58" s="43" t="str">
        <f t="shared" si="18"/>
        <v/>
      </c>
      <c r="BH58" s="42">
        <f>SUMIF(Calculs!$B$32:$B$36,TRIM(BG58),Calculs!$C$32:$C$36)</f>
        <v>0</v>
      </c>
      <c r="BI58" s="42">
        <f>IF(T58&lt;&gt;"",IF(LEFT(T58,1)="S", SUMIF(Calculs!$B$67:$B$70, TRIM(BG58), Calculs!$C$67:$C$70),0),0)</f>
        <v>0</v>
      </c>
      <c r="BJ58" s="40" t="str">
        <f t="shared" si="19"/>
        <v>N</v>
      </c>
      <c r="BK58" s="219" t="str">
        <f t="shared" si="11"/>
        <v>N</v>
      </c>
      <c r="BL58" s="42">
        <f t="shared" si="20"/>
        <v>0</v>
      </c>
      <c r="BM58" s="42"/>
      <c r="BN58" s="42"/>
      <c r="BO58" s="42">
        <f>IF(B58="",0,IF(AND(BJ58="S",AR58=1), VLOOKUP(B58,Calculs!$B$94:$D$99,3), 0) + IF(AND(BK58="S",BD58=1), VLOOKUP(B58,Calculs!$B$94:$F$99,5), 0))</f>
        <v>0</v>
      </c>
      <c r="BP58" s="40" t="str">
        <f t="shared" si="12"/>
        <v/>
      </c>
      <c r="BQ58" s="219" t="str">
        <f t="shared" si="13"/>
        <v/>
      </c>
      <c r="BR58" s="264" t="str">
        <f t="shared" si="14"/>
        <v/>
      </c>
      <c r="BS58" s="264" t="str">
        <f t="shared" si="15"/>
        <v/>
      </c>
    </row>
    <row r="59" spans="1:71" ht="12.75" customHeight="1">
      <c r="A59" s="217" t="str">
        <f>IF(' Peticions ET'!A49="", "",' Peticions ET'!A49)</f>
        <v/>
      </c>
      <c r="B59" s="167" t="str">
        <f t="shared" si="16"/>
        <v/>
      </c>
      <c r="C59" s="167" t="str">
        <f>IF(' Peticions ET'!B49="", "",' Peticions ET'!B49)</f>
        <v/>
      </c>
      <c r="D59" s="167" t="str">
        <f>IF(' Peticions ET'!C49="", "",' Peticions ET'!C49)</f>
        <v/>
      </c>
      <c r="E59" s="167" t="str">
        <f>IF(' Peticions ET'!D49="", "",' Peticions ET'!D49)</f>
        <v/>
      </c>
      <c r="F59" s="166" t="str">
        <f>IF(' Peticions ET'!E49="", "",' Peticions ET'!E49)</f>
        <v/>
      </c>
      <c r="G59" s="166" t="str">
        <f>IF(' Peticions ET'!F49="", "",' Peticions ET'!F49)</f>
        <v/>
      </c>
      <c r="H59" s="30" t="str">
        <f>IF(' Peticions ET'!G49="", "",' Peticions ET'!G49)</f>
        <v/>
      </c>
      <c r="I59" s="40" t="str">
        <f>IF(' Peticions ET'!H49="", "",' Peticions ET'!H49)</f>
        <v/>
      </c>
      <c r="J59" s="40" t="str">
        <f>IF(' Peticions ET'!I49="", "",' Peticions ET'!I49)</f>
        <v/>
      </c>
      <c r="K59" s="40" t="str">
        <f>IF(' Peticions ET'!J49="", "",' Peticions ET'!J49)</f>
        <v/>
      </c>
      <c r="L59" s="30" t="str">
        <f>IF(' Peticions ET'!K49="", "",' Peticions ET'!K49)</f>
        <v/>
      </c>
      <c r="M59" s="30" t="str">
        <f>IF(' Peticions ET'!L49="", "",' Peticions ET'!L49)</f>
        <v/>
      </c>
      <c r="N59" s="30" t="str">
        <f>IF(' Peticions ET'!M49="", "",' Peticions ET'!M49)</f>
        <v/>
      </c>
      <c r="O59" s="40" t="str">
        <f>IF(' Peticions ET'!O49="", "",' Peticions ET'!O49)</f>
        <v/>
      </c>
      <c r="P59" s="7" t="str">
        <f>IF(' Peticions ET'!N49="", "",' Peticions ET'!N49)</f>
        <v/>
      </c>
      <c r="Q59" s="31" t="str">
        <f>IF(' Peticions ET'!R49="", "",' Peticions ET'!R49)</f>
        <v/>
      </c>
      <c r="R59" s="31" t="str">
        <f>IF(' Peticions ET'!S49="", "",' Peticions ET'!S49)</f>
        <v/>
      </c>
      <c r="S59" t="str">
        <f>IF(' Peticions ET'!P49="", "",' Peticions ET'!P49)</f>
        <v/>
      </c>
      <c r="T59" s="264" t="str">
        <f>IF(' Peticions ET'!Q49="", "",' Peticions ET'!Q49)</f>
        <v/>
      </c>
      <c r="U59" s="1"/>
      <c r="V59" s="1"/>
      <c r="W59" s="3"/>
      <c r="X59" s="31"/>
      <c r="Y59" s="31"/>
      <c r="Z59" s="31"/>
      <c r="AA59" s="32"/>
      <c r="AB59" s="33"/>
      <c r="AC59" s="33"/>
      <c r="AD59" s="33"/>
      <c r="AE59" s="33"/>
      <c r="AF59" s="34"/>
      <c r="AG59" s="34"/>
      <c r="AH59" s="34"/>
      <c r="AI59" s="34"/>
      <c r="AJ59" s="35" t="str">
        <f>IF(' Peticions ET'!Z49="", "",' Peticions ET'!Z49)</f>
        <v/>
      </c>
      <c r="AK59" s="143"/>
      <c r="AL59" s="36"/>
      <c r="AM59" s="37" t="str">
        <f t="shared" si="2"/>
        <v/>
      </c>
      <c r="AN59" s="38" t="str">
        <f t="shared" si="3"/>
        <v/>
      </c>
      <c r="AO59" s="39" t="str">
        <f t="shared" si="4"/>
        <v/>
      </c>
      <c r="AP59" s="40" t="str">
        <f t="shared" si="5"/>
        <v/>
      </c>
      <c r="AQ59" s="229" t="str">
        <f t="shared" si="6"/>
        <v/>
      </c>
      <c r="AR59" s="220">
        <f>IF(A59="",0,IF(BJ59="S",COUNTIF($AQ$17:AQ59,AQ59),0))</f>
        <v>0</v>
      </c>
      <c r="AS59" s="41" t="str">
        <f t="shared" si="17"/>
        <v/>
      </c>
      <c r="AT59" s="42">
        <f xml:space="preserve"> IF(AS59&lt;&gt;"",VLOOKUP(AS59,Calculs!$B$2:$C$34,2,FALSE),0)</f>
        <v>0</v>
      </c>
      <c r="AU59" s="42">
        <f>IF(I59&lt;&gt;"",IF(LEFT(I59,1)="S", Calculs!$C$63,0),0)</f>
        <v>0</v>
      </c>
      <c r="AV59" s="42">
        <f>IF(J59&lt;&gt;"",IF(LEFT(J59,1)="S", Calculs!$C$53,0),0)</f>
        <v>0</v>
      </c>
      <c r="AW59" s="42">
        <f>IF(K59&lt;&gt;"",IF(LEFT(K59,1)="S", Calculs!$C$54,0),0)</f>
        <v>0</v>
      </c>
      <c r="AX59" s="43" t="str">
        <f t="shared" si="7"/>
        <v/>
      </c>
      <c r="AY59" s="43" t="str">
        <f t="shared" si="8"/>
        <v/>
      </c>
      <c r="AZ59" s="43">
        <f>SUMIF(Calculs!$B$2:$B$34,AX59,Calculs!$C$2:$C$34)</f>
        <v>0</v>
      </c>
      <c r="BA59" s="42">
        <f>IF(O59&lt;&gt;"",IF(LEFT(O59,1)="S", Calculs!$C$54,0),0)</f>
        <v>0</v>
      </c>
      <c r="BB59" s="42">
        <f>IF(P59&lt;&gt;"",IF(LEFT(P59,1)="S", Calculs!$C$53,0),0)</f>
        <v>0</v>
      </c>
      <c r="BC59" s="229" t="str">
        <f t="shared" si="9"/>
        <v/>
      </c>
      <c r="BD59" s="220">
        <f>IF(A59="",0, IF(BK59="S",COUNTIF($BC$17:BC59,BC59),0))</f>
        <v>0</v>
      </c>
      <c r="BE59" s="42">
        <f xml:space="preserve"> IF(Q59&lt;&gt;"",IF(Q59&lt;&gt;"Sense monitor",VLOOKUP(_xlfn.CONCAT(LEFT(Q59,2),IF(BF59="NO",".SA",".AA")),Calculs!$B$41:$C$48,2,FALSE),0),0)</f>
        <v>0</v>
      </c>
      <c r="BF59" s="42" t="str">
        <f t="shared" si="10"/>
        <v>NO</v>
      </c>
      <c r="BG59" s="43" t="str">
        <f t="shared" si="18"/>
        <v/>
      </c>
      <c r="BH59" s="42">
        <f>SUMIF(Calculs!$B$32:$B$36,TRIM(BG59),Calculs!$C$32:$C$36)</f>
        <v>0</v>
      </c>
      <c r="BI59" s="42">
        <f>IF(T59&lt;&gt;"",IF(LEFT(T59,1)="S", SUMIF(Calculs!$B$67:$B$70, TRIM(BG59), Calculs!$C$67:$C$70),0),0)</f>
        <v>0</v>
      </c>
      <c r="BJ59" s="40" t="str">
        <f t="shared" si="19"/>
        <v>N</v>
      </c>
      <c r="BK59" s="219" t="str">
        <f t="shared" si="11"/>
        <v>N</v>
      </c>
      <c r="BL59" s="42">
        <f t="shared" si="20"/>
        <v>0</v>
      </c>
      <c r="BM59" s="42"/>
      <c r="BN59" s="42"/>
      <c r="BO59" s="42">
        <f>IF(B59="",0,IF(AND(BJ59="S",AR59=1), VLOOKUP(B59,Calculs!$B$94:$D$99,3), 0) + IF(AND(BK59="S",BD59=1), VLOOKUP(B59,Calculs!$B$94:$F$99,5), 0))</f>
        <v>0</v>
      </c>
      <c r="BP59" s="40" t="str">
        <f t="shared" si="12"/>
        <v/>
      </c>
      <c r="BQ59" s="219" t="str">
        <f t="shared" si="13"/>
        <v/>
      </c>
      <c r="BR59" s="264" t="str">
        <f t="shared" si="14"/>
        <v/>
      </c>
      <c r="BS59" s="264" t="str">
        <f t="shared" si="15"/>
        <v/>
      </c>
    </row>
    <row r="60" spans="1:71" ht="12.75" customHeight="1">
      <c r="A60" s="217" t="str">
        <f>IF(' Peticions ET'!A50="", "",' Peticions ET'!A50)</f>
        <v/>
      </c>
      <c r="B60" s="167" t="str">
        <f t="shared" si="16"/>
        <v/>
      </c>
      <c r="C60" s="167" t="str">
        <f>IF(' Peticions ET'!B50="", "",' Peticions ET'!B50)</f>
        <v/>
      </c>
      <c r="D60" s="167" t="str">
        <f>IF(' Peticions ET'!C50="", "",' Peticions ET'!C50)</f>
        <v/>
      </c>
      <c r="E60" s="167" t="str">
        <f>IF(' Peticions ET'!D50="", "",' Peticions ET'!D50)</f>
        <v/>
      </c>
      <c r="F60" s="166" t="str">
        <f>IF(' Peticions ET'!E50="", "",' Peticions ET'!E50)</f>
        <v/>
      </c>
      <c r="G60" s="166" t="str">
        <f>IF(' Peticions ET'!F50="", "",' Peticions ET'!F50)</f>
        <v/>
      </c>
      <c r="H60" s="30" t="str">
        <f>IF(' Peticions ET'!G50="", "",' Peticions ET'!G50)</f>
        <v/>
      </c>
      <c r="I60" s="40" t="str">
        <f>IF(' Peticions ET'!H50="", "",' Peticions ET'!H50)</f>
        <v/>
      </c>
      <c r="J60" s="40" t="str">
        <f>IF(' Peticions ET'!I50="", "",' Peticions ET'!I50)</f>
        <v/>
      </c>
      <c r="K60" s="40" t="str">
        <f>IF(' Peticions ET'!J50="", "",' Peticions ET'!J50)</f>
        <v/>
      </c>
      <c r="L60" s="30" t="str">
        <f>IF(' Peticions ET'!K50="", "",' Peticions ET'!K50)</f>
        <v/>
      </c>
      <c r="M60" s="30" t="str">
        <f>IF(' Peticions ET'!L50="", "",' Peticions ET'!L50)</f>
        <v/>
      </c>
      <c r="N60" s="30" t="str">
        <f>IF(' Peticions ET'!M50="", "",' Peticions ET'!M50)</f>
        <v/>
      </c>
      <c r="O60" s="40" t="str">
        <f>IF(' Peticions ET'!O50="", "",' Peticions ET'!O50)</f>
        <v/>
      </c>
      <c r="P60" s="7" t="str">
        <f>IF(' Peticions ET'!N50="", "",' Peticions ET'!N50)</f>
        <v/>
      </c>
      <c r="Q60" s="31" t="str">
        <f>IF(' Peticions ET'!R50="", "",' Peticions ET'!R50)</f>
        <v/>
      </c>
      <c r="R60" s="31" t="str">
        <f>IF(' Peticions ET'!S50="", "",' Peticions ET'!S50)</f>
        <v/>
      </c>
      <c r="S60" t="str">
        <f>IF(' Peticions ET'!P50="", "",' Peticions ET'!P50)</f>
        <v/>
      </c>
      <c r="T60" s="264" t="str">
        <f>IF(' Peticions ET'!Q50="", "",' Peticions ET'!Q50)</f>
        <v/>
      </c>
      <c r="U60" s="1"/>
      <c r="V60" s="1"/>
      <c r="W60" s="3"/>
      <c r="X60" s="31"/>
      <c r="Y60" s="31"/>
      <c r="Z60" s="31"/>
      <c r="AA60" s="32"/>
      <c r="AB60" s="33"/>
      <c r="AC60" s="33"/>
      <c r="AD60" s="33"/>
      <c r="AE60" s="33"/>
      <c r="AF60" s="34"/>
      <c r="AG60" s="34"/>
      <c r="AH60" s="34"/>
      <c r="AI60" s="34"/>
      <c r="AJ60" s="35" t="str">
        <f>IF(' Peticions ET'!Z50="", "",' Peticions ET'!Z50)</f>
        <v/>
      </c>
      <c r="AK60" s="143"/>
      <c r="AL60" s="36"/>
      <c r="AM60" s="37" t="str">
        <f t="shared" si="2"/>
        <v/>
      </c>
      <c r="AN60" s="38" t="str">
        <f t="shared" si="3"/>
        <v/>
      </c>
      <c r="AO60" s="39" t="str">
        <f t="shared" si="4"/>
        <v/>
      </c>
      <c r="AP60" s="40" t="str">
        <f t="shared" si="5"/>
        <v/>
      </c>
      <c r="AQ60" s="229" t="str">
        <f t="shared" si="6"/>
        <v/>
      </c>
      <c r="AR60" s="220">
        <f>IF(A60="",0,IF(BJ60="S",COUNTIF($AQ$17:AQ60,AQ60),0))</f>
        <v>0</v>
      </c>
      <c r="AS60" s="41" t="str">
        <f t="shared" si="17"/>
        <v/>
      </c>
      <c r="AT60" s="42">
        <f xml:space="preserve"> IF(AS60&lt;&gt;"",VLOOKUP(AS60,Calculs!$B$2:$C$34,2,FALSE),0)</f>
        <v>0</v>
      </c>
      <c r="AU60" s="42">
        <f>IF(I60&lt;&gt;"",IF(LEFT(I60,1)="S", Calculs!$C$63,0),0)</f>
        <v>0</v>
      </c>
      <c r="AV60" s="42">
        <f>IF(J60&lt;&gt;"",IF(LEFT(J60,1)="S", Calculs!$C$53,0),0)</f>
        <v>0</v>
      </c>
      <c r="AW60" s="42">
        <f>IF(K60&lt;&gt;"",IF(LEFT(K60,1)="S", Calculs!$C$54,0),0)</f>
        <v>0</v>
      </c>
      <c r="AX60" s="43" t="str">
        <f t="shared" si="7"/>
        <v/>
      </c>
      <c r="AY60" s="43" t="str">
        <f t="shared" si="8"/>
        <v/>
      </c>
      <c r="AZ60" s="43">
        <f>SUMIF(Calculs!$B$2:$B$34,AX60,Calculs!$C$2:$C$34)</f>
        <v>0</v>
      </c>
      <c r="BA60" s="42">
        <f>IF(O60&lt;&gt;"",IF(LEFT(O60,1)="S", Calculs!$C$54,0),0)</f>
        <v>0</v>
      </c>
      <c r="BB60" s="42">
        <f>IF(P60&lt;&gt;"",IF(LEFT(P60,1)="S", Calculs!$C$53,0),0)</f>
        <v>0</v>
      </c>
      <c r="BC60" s="229" t="str">
        <f t="shared" si="9"/>
        <v/>
      </c>
      <c r="BD60" s="220">
        <f>IF(A60="",0, IF(BK60="S",COUNTIF($BC$17:BC60,BC60),0))</f>
        <v>0</v>
      </c>
      <c r="BE60" s="42">
        <f xml:space="preserve"> IF(Q60&lt;&gt;"",IF(Q60&lt;&gt;"Sense monitor",VLOOKUP(_xlfn.CONCAT(LEFT(Q60,2),IF(BF60="NO",".SA",".AA")),Calculs!$B$41:$C$48,2,FALSE),0),0)</f>
        <v>0</v>
      </c>
      <c r="BF60" s="42" t="str">
        <f t="shared" si="10"/>
        <v>NO</v>
      </c>
      <c r="BG60" s="43" t="str">
        <f t="shared" si="18"/>
        <v/>
      </c>
      <c r="BH60" s="42">
        <f>SUMIF(Calculs!$B$32:$B$36,TRIM(BG60),Calculs!$C$32:$C$36)</f>
        <v>0</v>
      </c>
      <c r="BI60" s="42">
        <f>IF(T60&lt;&gt;"",IF(LEFT(T60,1)="S", SUMIF(Calculs!$B$67:$B$70, TRIM(BG60), Calculs!$C$67:$C$70),0),0)</f>
        <v>0</v>
      </c>
      <c r="BJ60" s="40" t="str">
        <f t="shared" si="19"/>
        <v>N</v>
      </c>
      <c r="BK60" s="219" t="str">
        <f t="shared" si="11"/>
        <v>N</v>
      </c>
      <c r="BL60" s="42">
        <f t="shared" si="20"/>
        <v>0</v>
      </c>
      <c r="BM60" s="42"/>
      <c r="BN60" s="42"/>
      <c r="BO60" s="42">
        <f>IF(B60="",0,IF(AND(BJ60="S",AR60=1), VLOOKUP(B60,Calculs!$B$94:$D$99,3), 0) + IF(AND(BK60="S",BD60=1), VLOOKUP(B60,Calculs!$B$94:$F$99,5), 0))</f>
        <v>0</v>
      </c>
      <c r="BP60" s="40" t="str">
        <f t="shared" si="12"/>
        <v/>
      </c>
      <c r="BQ60" s="219" t="str">
        <f t="shared" si="13"/>
        <v/>
      </c>
      <c r="BR60" s="264" t="str">
        <f t="shared" si="14"/>
        <v/>
      </c>
      <c r="BS60" s="264" t="str">
        <f t="shared" si="15"/>
        <v/>
      </c>
    </row>
    <row r="61" spans="1:71" ht="12.75" customHeight="1">
      <c r="A61" s="217" t="str">
        <f>IF(' Peticions ET'!A51="", "",' Peticions ET'!A51)</f>
        <v/>
      </c>
      <c r="B61" s="167" t="str">
        <f t="shared" si="16"/>
        <v/>
      </c>
      <c r="C61" s="167" t="str">
        <f>IF(' Peticions ET'!B51="", "",' Peticions ET'!B51)</f>
        <v/>
      </c>
      <c r="D61" s="167" t="str">
        <f>IF(' Peticions ET'!C51="", "",' Peticions ET'!C51)</f>
        <v/>
      </c>
      <c r="E61" s="167" t="str">
        <f>IF(' Peticions ET'!D51="", "",' Peticions ET'!D51)</f>
        <v/>
      </c>
      <c r="F61" s="166" t="str">
        <f>IF(' Peticions ET'!E51="", "",' Peticions ET'!E51)</f>
        <v/>
      </c>
      <c r="G61" s="166" t="str">
        <f>IF(' Peticions ET'!F51="", "",' Peticions ET'!F51)</f>
        <v/>
      </c>
      <c r="H61" s="30" t="str">
        <f>IF(' Peticions ET'!G51="", "",' Peticions ET'!G51)</f>
        <v/>
      </c>
      <c r="I61" s="40" t="str">
        <f>IF(' Peticions ET'!H51="", "",' Peticions ET'!H51)</f>
        <v/>
      </c>
      <c r="J61" s="40" t="str">
        <f>IF(' Peticions ET'!I51="", "",' Peticions ET'!I51)</f>
        <v/>
      </c>
      <c r="K61" s="40" t="str">
        <f>IF(' Peticions ET'!J51="", "",' Peticions ET'!J51)</f>
        <v/>
      </c>
      <c r="L61" s="30" t="str">
        <f>IF(' Peticions ET'!K51="", "",' Peticions ET'!K51)</f>
        <v/>
      </c>
      <c r="M61" s="30" t="str">
        <f>IF(' Peticions ET'!L51="", "",' Peticions ET'!L51)</f>
        <v/>
      </c>
      <c r="N61" s="30" t="str">
        <f>IF(' Peticions ET'!M51="", "",' Peticions ET'!M51)</f>
        <v/>
      </c>
      <c r="O61" s="40" t="str">
        <f>IF(' Peticions ET'!O51="", "",' Peticions ET'!O51)</f>
        <v/>
      </c>
      <c r="P61" s="7" t="str">
        <f>IF(' Peticions ET'!N51="", "",' Peticions ET'!N51)</f>
        <v/>
      </c>
      <c r="Q61" s="31" t="str">
        <f>IF(' Peticions ET'!R51="", "",' Peticions ET'!R51)</f>
        <v/>
      </c>
      <c r="R61" s="31" t="str">
        <f>IF(' Peticions ET'!S51="", "",' Peticions ET'!S51)</f>
        <v/>
      </c>
      <c r="S61" t="str">
        <f>IF(' Peticions ET'!P51="", "",' Peticions ET'!P51)</f>
        <v/>
      </c>
      <c r="T61" s="264" t="str">
        <f>IF(' Peticions ET'!Q51="", "",' Peticions ET'!Q51)</f>
        <v/>
      </c>
      <c r="U61" s="1"/>
      <c r="V61" s="1"/>
      <c r="W61" s="3"/>
      <c r="X61" s="31"/>
      <c r="Y61" s="31"/>
      <c r="Z61" s="31"/>
      <c r="AA61" s="32"/>
      <c r="AB61" s="33"/>
      <c r="AC61" s="33"/>
      <c r="AD61" s="33"/>
      <c r="AE61" s="33"/>
      <c r="AF61" s="34"/>
      <c r="AG61" s="34"/>
      <c r="AH61" s="34"/>
      <c r="AI61" s="34"/>
      <c r="AJ61" s="35" t="str">
        <f>IF(' Peticions ET'!Z51="", "",' Peticions ET'!Z51)</f>
        <v/>
      </c>
      <c r="AK61" s="143"/>
      <c r="AL61" s="36"/>
      <c r="AM61" s="37" t="str">
        <f t="shared" si="2"/>
        <v/>
      </c>
      <c r="AN61" s="38" t="str">
        <f t="shared" si="3"/>
        <v/>
      </c>
      <c r="AO61" s="39" t="str">
        <f t="shared" si="4"/>
        <v/>
      </c>
      <c r="AP61" s="40" t="str">
        <f t="shared" si="5"/>
        <v/>
      </c>
      <c r="AQ61" s="229" t="str">
        <f t="shared" si="6"/>
        <v/>
      </c>
      <c r="AR61" s="220">
        <f>IF(A61="",0,IF(BJ61="S",COUNTIF($AQ$17:AQ61,AQ61),0))</f>
        <v>0</v>
      </c>
      <c r="AS61" s="41" t="str">
        <f t="shared" si="17"/>
        <v/>
      </c>
      <c r="AT61" s="42">
        <f xml:space="preserve"> IF(AS61&lt;&gt;"",VLOOKUP(AS61,Calculs!$B$2:$C$34,2,FALSE),0)</f>
        <v>0</v>
      </c>
      <c r="AU61" s="42">
        <f>IF(I61&lt;&gt;"",IF(LEFT(I61,1)="S", Calculs!$C$63,0),0)</f>
        <v>0</v>
      </c>
      <c r="AV61" s="42">
        <f>IF(J61&lt;&gt;"",IF(LEFT(J61,1)="S", Calculs!$C$53,0),0)</f>
        <v>0</v>
      </c>
      <c r="AW61" s="42">
        <f>IF(K61&lt;&gt;"",IF(LEFT(K61,1)="S", Calculs!$C$54,0),0)</f>
        <v>0</v>
      </c>
      <c r="AX61" s="43" t="str">
        <f t="shared" si="7"/>
        <v/>
      </c>
      <c r="AY61" s="43" t="str">
        <f t="shared" si="8"/>
        <v/>
      </c>
      <c r="AZ61" s="43">
        <f>SUMIF(Calculs!$B$2:$B$34,AX61,Calculs!$C$2:$C$34)</f>
        <v>0</v>
      </c>
      <c r="BA61" s="42">
        <f>IF(O61&lt;&gt;"",IF(LEFT(O61,1)="S", Calculs!$C$54,0),0)</f>
        <v>0</v>
      </c>
      <c r="BB61" s="42">
        <f>IF(P61&lt;&gt;"",IF(LEFT(P61,1)="S", Calculs!$C$53,0),0)</f>
        <v>0</v>
      </c>
      <c r="BC61" s="229" t="str">
        <f t="shared" si="9"/>
        <v/>
      </c>
      <c r="BD61" s="220">
        <f>IF(A61="",0, IF(BK61="S",COUNTIF($BC$17:BC61,BC61),0))</f>
        <v>0</v>
      </c>
      <c r="BE61" s="42">
        <f xml:space="preserve"> IF(Q61&lt;&gt;"",IF(Q61&lt;&gt;"Sense monitor",VLOOKUP(_xlfn.CONCAT(LEFT(Q61,2),IF(BF61="NO",".SA",".AA")),Calculs!$B$41:$C$48,2,FALSE),0),0)</f>
        <v>0</v>
      </c>
      <c r="BF61" s="42" t="str">
        <f t="shared" si="10"/>
        <v>NO</v>
      </c>
      <c r="BG61" s="43" t="str">
        <f t="shared" si="18"/>
        <v/>
      </c>
      <c r="BH61" s="42">
        <f>SUMIF(Calculs!$B$32:$B$36,TRIM(BG61),Calculs!$C$32:$C$36)</f>
        <v>0</v>
      </c>
      <c r="BI61" s="42">
        <f>IF(T61&lt;&gt;"",IF(LEFT(T61,1)="S", SUMIF(Calculs!$B$67:$B$70, TRIM(BG61), Calculs!$C$67:$C$70),0),0)</f>
        <v>0</v>
      </c>
      <c r="BJ61" s="40" t="str">
        <f t="shared" si="19"/>
        <v>N</v>
      </c>
      <c r="BK61" s="219" t="str">
        <f t="shared" si="11"/>
        <v>N</v>
      </c>
      <c r="BL61" s="42">
        <f t="shared" si="20"/>
        <v>0</v>
      </c>
      <c r="BM61" s="42"/>
      <c r="BN61" s="42"/>
      <c r="BO61" s="42">
        <f>IF(B61="",0,IF(AND(BJ61="S",AR61=1), VLOOKUP(B61,Calculs!$B$94:$D$99,3), 0) + IF(AND(BK61="S",BD61=1), VLOOKUP(B61,Calculs!$B$94:$F$99,5), 0))</f>
        <v>0</v>
      </c>
      <c r="BP61" s="40" t="str">
        <f t="shared" si="12"/>
        <v/>
      </c>
      <c r="BQ61" s="219" t="str">
        <f t="shared" si="13"/>
        <v/>
      </c>
      <c r="BR61" s="264" t="str">
        <f t="shared" si="14"/>
        <v/>
      </c>
      <c r="BS61" s="264" t="str">
        <f t="shared" si="15"/>
        <v/>
      </c>
    </row>
    <row r="62" spans="1:71" ht="12.75" customHeight="1">
      <c r="A62" s="217" t="str">
        <f>IF(' Peticions ET'!A52="", "",' Peticions ET'!A52)</f>
        <v/>
      </c>
      <c r="B62" s="167" t="str">
        <f t="shared" si="16"/>
        <v/>
      </c>
      <c r="C62" s="167" t="str">
        <f>IF(' Peticions ET'!B52="", "",' Peticions ET'!B52)</f>
        <v/>
      </c>
      <c r="D62" s="167" t="str">
        <f>IF(' Peticions ET'!C52="", "",' Peticions ET'!C52)</f>
        <v/>
      </c>
      <c r="E62" s="167" t="str">
        <f>IF(' Peticions ET'!D52="", "",' Peticions ET'!D52)</f>
        <v/>
      </c>
      <c r="F62" s="166" t="str">
        <f>IF(' Peticions ET'!E52="", "",' Peticions ET'!E52)</f>
        <v/>
      </c>
      <c r="G62" s="166" t="str">
        <f>IF(' Peticions ET'!F52="", "",' Peticions ET'!F52)</f>
        <v/>
      </c>
      <c r="H62" s="30" t="str">
        <f>IF(' Peticions ET'!G52="", "",' Peticions ET'!G52)</f>
        <v/>
      </c>
      <c r="I62" s="40" t="str">
        <f>IF(' Peticions ET'!H52="", "",' Peticions ET'!H52)</f>
        <v/>
      </c>
      <c r="J62" s="40" t="str">
        <f>IF(' Peticions ET'!I52="", "",' Peticions ET'!I52)</f>
        <v/>
      </c>
      <c r="K62" s="40" t="str">
        <f>IF(' Peticions ET'!J52="", "",' Peticions ET'!J52)</f>
        <v/>
      </c>
      <c r="L62" s="30" t="str">
        <f>IF(' Peticions ET'!K52="", "",' Peticions ET'!K52)</f>
        <v/>
      </c>
      <c r="M62" s="30" t="str">
        <f>IF(' Peticions ET'!L52="", "",' Peticions ET'!L52)</f>
        <v/>
      </c>
      <c r="N62" s="30" t="str">
        <f>IF(' Peticions ET'!M52="", "",' Peticions ET'!M52)</f>
        <v/>
      </c>
      <c r="O62" s="40" t="str">
        <f>IF(' Peticions ET'!O52="", "",' Peticions ET'!O52)</f>
        <v/>
      </c>
      <c r="P62" s="7" t="str">
        <f>IF(' Peticions ET'!N52="", "",' Peticions ET'!N52)</f>
        <v/>
      </c>
      <c r="Q62" s="31" t="str">
        <f>IF(' Peticions ET'!R52="", "",' Peticions ET'!R52)</f>
        <v/>
      </c>
      <c r="R62" s="31" t="str">
        <f>IF(' Peticions ET'!S52="", "",' Peticions ET'!S52)</f>
        <v/>
      </c>
      <c r="S62" t="str">
        <f>IF(' Peticions ET'!P52="", "",' Peticions ET'!P52)</f>
        <v/>
      </c>
      <c r="T62" s="264" t="str">
        <f>IF(' Peticions ET'!Q52="", "",' Peticions ET'!Q52)</f>
        <v/>
      </c>
      <c r="U62" s="1"/>
      <c r="V62" s="1"/>
      <c r="W62" s="3"/>
      <c r="X62" s="31"/>
      <c r="Y62" s="31"/>
      <c r="Z62" s="31"/>
      <c r="AA62" s="32"/>
      <c r="AB62" s="33"/>
      <c r="AC62" s="33"/>
      <c r="AD62" s="33"/>
      <c r="AE62" s="33"/>
      <c r="AF62" s="34"/>
      <c r="AG62" s="34"/>
      <c r="AH62" s="34"/>
      <c r="AI62" s="34"/>
      <c r="AJ62" s="35" t="str">
        <f>IF(' Peticions ET'!Z52="", "",' Peticions ET'!Z52)</f>
        <v/>
      </c>
      <c r="AK62" s="143"/>
      <c r="AL62" s="36"/>
      <c r="AM62" s="37" t="str">
        <f t="shared" si="2"/>
        <v/>
      </c>
      <c r="AN62" s="38" t="str">
        <f t="shared" si="3"/>
        <v/>
      </c>
      <c r="AO62" s="39" t="str">
        <f t="shared" si="4"/>
        <v/>
      </c>
      <c r="AP62" s="40" t="str">
        <f t="shared" si="5"/>
        <v/>
      </c>
      <c r="AQ62" s="229" t="str">
        <f t="shared" si="6"/>
        <v/>
      </c>
      <c r="AR62" s="220">
        <f>IF(A62="",0,IF(BJ62="S",COUNTIF($AQ$17:AQ62,AQ62),0))</f>
        <v>0</v>
      </c>
      <c r="AS62" s="41" t="str">
        <f t="shared" si="17"/>
        <v/>
      </c>
      <c r="AT62" s="42">
        <f xml:space="preserve"> IF(AS62&lt;&gt;"",VLOOKUP(AS62,Calculs!$B$2:$C$34,2,FALSE),0)</f>
        <v>0</v>
      </c>
      <c r="AU62" s="42">
        <f>IF(I62&lt;&gt;"",IF(LEFT(I62,1)="S", Calculs!$C$63,0),0)</f>
        <v>0</v>
      </c>
      <c r="AV62" s="42">
        <f>IF(J62&lt;&gt;"",IF(LEFT(J62,1)="S", Calculs!$C$53,0),0)</f>
        <v>0</v>
      </c>
      <c r="AW62" s="42">
        <f>IF(K62&lt;&gt;"",IF(LEFT(K62,1)="S", Calculs!$C$54,0),0)</f>
        <v>0</v>
      </c>
      <c r="AX62" s="43" t="str">
        <f t="shared" si="7"/>
        <v/>
      </c>
      <c r="AY62" s="43" t="str">
        <f t="shared" si="8"/>
        <v/>
      </c>
      <c r="AZ62" s="43">
        <f>SUMIF(Calculs!$B$2:$B$34,AX62,Calculs!$C$2:$C$34)</f>
        <v>0</v>
      </c>
      <c r="BA62" s="42">
        <f>IF(O62&lt;&gt;"",IF(LEFT(O62,1)="S", Calculs!$C$54,0),0)</f>
        <v>0</v>
      </c>
      <c r="BB62" s="42">
        <f>IF(P62&lt;&gt;"",IF(LEFT(P62,1)="S", Calculs!$C$53,0),0)</f>
        <v>0</v>
      </c>
      <c r="BC62" s="229" t="str">
        <f t="shared" si="9"/>
        <v/>
      </c>
      <c r="BD62" s="220">
        <f>IF(A62="",0, IF(BK62="S",COUNTIF($BC$17:BC62,BC62),0))</f>
        <v>0</v>
      </c>
      <c r="BE62" s="42">
        <f xml:space="preserve"> IF(Q62&lt;&gt;"",IF(Q62&lt;&gt;"Sense monitor",VLOOKUP(_xlfn.CONCAT(LEFT(Q62,2),IF(BF62="NO",".SA",".AA")),Calculs!$B$41:$C$48,2,FALSE),0),0)</f>
        <v>0</v>
      </c>
      <c r="BF62" s="42" t="str">
        <f t="shared" si="10"/>
        <v>NO</v>
      </c>
      <c r="BG62" s="43" t="str">
        <f t="shared" si="18"/>
        <v/>
      </c>
      <c r="BH62" s="42">
        <f>SUMIF(Calculs!$B$32:$B$36,TRIM(BG62),Calculs!$C$32:$C$36)</f>
        <v>0</v>
      </c>
      <c r="BI62" s="42">
        <f>IF(T62&lt;&gt;"",IF(LEFT(T62,1)="S", SUMIF(Calculs!$B$67:$B$70, TRIM(BG62), Calculs!$C$67:$C$70),0),0)</f>
        <v>0</v>
      </c>
      <c r="BJ62" s="40" t="str">
        <f t="shared" si="19"/>
        <v>N</v>
      </c>
      <c r="BK62" s="219" t="str">
        <f t="shared" si="11"/>
        <v>N</v>
      </c>
      <c r="BL62" s="42">
        <f t="shared" si="20"/>
        <v>0</v>
      </c>
      <c r="BM62" s="42"/>
      <c r="BN62" s="42"/>
      <c r="BO62" s="42">
        <f>IF(B62="",0,IF(AND(BJ62="S",AR62=1), VLOOKUP(B62,Calculs!$B$94:$D$99,3), 0) + IF(AND(BK62="S",BD62=1), VLOOKUP(B62,Calculs!$B$94:$F$99,5), 0))</f>
        <v>0</v>
      </c>
      <c r="BP62" s="40" t="str">
        <f t="shared" si="12"/>
        <v/>
      </c>
      <c r="BQ62" s="219" t="str">
        <f t="shared" si="13"/>
        <v/>
      </c>
      <c r="BR62" s="264" t="str">
        <f t="shared" si="14"/>
        <v/>
      </c>
      <c r="BS62" s="264" t="str">
        <f t="shared" si="15"/>
        <v/>
      </c>
    </row>
    <row r="63" spans="1:71" ht="12.75" customHeight="1">
      <c r="A63" s="217" t="str">
        <f>IF(' Peticions ET'!A53="", "",' Peticions ET'!A53)</f>
        <v/>
      </c>
      <c r="B63" s="167" t="str">
        <f t="shared" si="16"/>
        <v/>
      </c>
      <c r="C63" s="167" t="str">
        <f>IF(' Peticions ET'!B53="", "",' Peticions ET'!B53)</f>
        <v/>
      </c>
      <c r="D63" s="167" t="str">
        <f>IF(' Peticions ET'!C53="", "",' Peticions ET'!C53)</f>
        <v/>
      </c>
      <c r="E63" s="167" t="str">
        <f>IF(' Peticions ET'!D53="", "",' Peticions ET'!D53)</f>
        <v/>
      </c>
      <c r="F63" s="166" t="str">
        <f>IF(' Peticions ET'!E53="", "",' Peticions ET'!E53)</f>
        <v/>
      </c>
      <c r="G63" s="166" t="str">
        <f>IF(' Peticions ET'!F53="", "",' Peticions ET'!F53)</f>
        <v/>
      </c>
      <c r="H63" s="30" t="str">
        <f>IF(' Peticions ET'!G53="", "",' Peticions ET'!G53)</f>
        <v/>
      </c>
      <c r="I63" s="40" t="str">
        <f>IF(' Peticions ET'!H53="", "",' Peticions ET'!H53)</f>
        <v/>
      </c>
      <c r="J63" s="40" t="str">
        <f>IF(' Peticions ET'!I53="", "",' Peticions ET'!I53)</f>
        <v/>
      </c>
      <c r="K63" s="40" t="str">
        <f>IF(' Peticions ET'!J53="", "",' Peticions ET'!J53)</f>
        <v/>
      </c>
      <c r="L63" s="30" t="str">
        <f>IF(' Peticions ET'!K53="", "",' Peticions ET'!K53)</f>
        <v/>
      </c>
      <c r="M63" s="30" t="str">
        <f>IF(' Peticions ET'!L53="", "",' Peticions ET'!L53)</f>
        <v/>
      </c>
      <c r="N63" s="30" t="str">
        <f>IF(' Peticions ET'!M53="", "",' Peticions ET'!M53)</f>
        <v/>
      </c>
      <c r="O63" s="40" t="str">
        <f>IF(' Peticions ET'!O53="", "",' Peticions ET'!O53)</f>
        <v/>
      </c>
      <c r="P63" s="7" t="str">
        <f>IF(' Peticions ET'!N53="", "",' Peticions ET'!N53)</f>
        <v/>
      </c>
      <c r="Q63" s="31" t="str">
        <f>IF(' Peticions ET'!R53="", "",' Peticions ET'!R53)</f>
        <v/>
      </c>
      <c r="R63" s="31" t="str">
        <f>IF(' Peticions ET'!S53="", "",' Peticions ET'!S53)</f>
        <v/>
      </c>
      <c r="S63" t="str">
        <f>IF(' Peticions ET'!P53="", "",' Peticions ET'!P53)</f>
        <v/>
      </c>
      <c r="T63" s="264" t="str">
        <f>IF(' Peticions ET'!Q53="", "",' Peticions ET'!Q53)</f>
        <v/>
      </c>
      <c r="U63" s="1"/>
      <c r="V63" s="1"/>
      <c r="W63" s="3"/>
      <c r="X63" s="31"/>
      <c r="Y63" s="31"/>
      <c r="Z63" s="31"/>
      <c r="AA63" s="32"/>
      <c r="AB63" s="33"/>
      <c r="AC63" s="33"/>
      <c r="AD63" s="33"/>
      <c r="AE63" s="33"/>
      <c r="AF63" s="34"/>
      <c r="AG63" s="34"/>
      <c r="AH63" s="34"/>
      <c r="AI63" s="34"/>
      <c r="AJ63" s="35" t="str">
        <f>IF(' Peticions ET'!Z53="", "",' Peticions ET'!Z53)</f>
        <v/>
      </c>
      <c r="AK63" s="143"/>
      <c r="AL63" s="36"/>
      <c r="AM63" s="37" t="str">
        <f t="shared" si="2"/>
        <v/>
      </c>
      <c r="AN63" s="38" t="str">
        <f t="shared" si="3"/>
        <v/>
      </c>
      <c r="AO63" s="39" t="str">
        <f t="shared" si="4"/>
        <v/>
      </c>
      <c r="AP63" s="40" t="str">
        <f t="shared" si="5"/>
        <v/>
      </c>
      <c r="AQ63" s="229" t="str">
        <f t="shared" si="6"/>
        <v/>
      </c>
      <c r="AR63" s="220">
        <f>IF(A63="",0,IF(BJ63="S",COUNTIF($AQ$17:AQ63,AQ63),0))</f>
        <v>0</v>
      </c>
      <c r="AS63" s="41" t="str">
        <f t="shared" si="17"/>
        <v/>
      </c>
      <c r="AT63" s="42">
        <f xml:space="preserve"> IF(AS63&lt;&gt;"",VLOOKUP(AS63,Calculs!$B$2:$C$34,2,FALSE),0)</f>
        <v>0</v>
      </c>
      <c r="AU63" s="42">
        <f>IF(I63&lt;&gt;"",IF(LEFT(I63,1)="S", Calculs!$C$63,0),0)</f>
        <v>0</v>
      </c>
      <c r="AV63" s="42">
        <f>IF(J63&lt;&gt;"",IF(LEFT(J63,1)="S", Calculs!$C$53,0),0)</f>
        <v>0</v>
      </c>
      <c r="AW63" s="42">
        <f>IF(K63&lt;&gt;"",IF(LEFT(K63,1)="S", Calculs!$C$54,0),0)</f>
        <v>0</v>
      </c>
      <c r="AX63" s="43" t="str">
        <f t="shared" si="7"/>
        <v/>
      </c>
      <c r="AY63" s="43" t="str">
        <f t="shared" si="8"/>
        <v/>
      </c>
      <c r="AZ63" s="43">
        <f>SUMIF(Calculs!$B$2:$B$34,AX63,Calculs!$C$2:$C$34)</f>
        <v>0</v>
      </c>
      <c r="BA63" s="42">
        <f>IF(O63&lt;&gt;"",IF(LEFT(O63,1)="S", Calculs!$C$54,0),0)</f>
        <v>0</v>
      </c>
      <c r="BB63" s="42">
        <f>IF(P63&lt;&gt;"",IF(LEFT(P63,1)="S", Calculs!$C$53,0),0)</f>
        <v>0</v>
      </c>
      <c r="BC63" s="229" t="str">
        <f t="shared" si="9"/>
        <v/>
      </c>
      <c r="BD63" s="220">
        <f>IF(A63="",0, IF(BK63="S",COUNTIF($BC$17:BC63,BC63),0))</f>
        <v>0</v>
      </c>
      <c r="BE63" s="42">
        <f xml:space="preserve"> IF(Q63&lt;&gt;"",IF(Q63&lt;&gt;"Sense monitor",VLOOKUP(_xlfn.CONCAT(LEFT(Q63,2),IF(BF63="NO",".SA",".AA")),Calculs!$B$41:$C$48,2,FALSE),0),0)</f>
        <v>0</v>
      </c>
      <c r="BF63" s="42" t="str">
        <f t="shared" si="10"/>
        <v>NO</v>
      </c>
      <c r="BG63" s="43" t="str">
        <f t="shared" si="18"/>
        <v/>
      </c>
      <c r="BH63" s="42">
        <f>SUMIF(Calculs!$B$32:$B$36,TRIM(BG63),Calculs!$C$32:$C$36)</f>
        <v>0</v>
      </c>
      <c r="BI63" s="42">
        <f>IF(T63&lt;&gt;"",IF(LEFT(T63,1)="S", SUMIF(Calculs!$B$67:$B$70, TRIM(BG63), Calculs!$C$67:$C$70),0),0)</f>
        <v>0</v>
      </c>
      <c r="BJ63" s="40" t="str">
        <f t="shared" si="19"/>
        <v>N</v>
      </c>
      <c r="BK63" s="219" t="str">
        <f t="shared" si="11"/>
        <v>N</v>
      </c>
      <c r="BL63" s="42">
        <f t="shared" si="20"/>
        <v>0</v>
      </c>
      <c r="BM63" s="42"/>
      <c r="BN63" s="42"/>
      <c r="BO63" s="42">
        <f>IF(B63="",0,IF(AND(BJ63="S",AR63=1), VLOOKUP(B63,Calculs!$B$94:$D$99,3), 0) + IF(AND(BK63="S",BD63=1), VLOOKUP(B63,Calculs!$B$94:$F$99,5), 0))</f>
        <v>0</v>
      </c>
      <c r="BP63" s="40" t="str">
        <f t="shared" si="12"/>
        <v/>
      </c>
      <c r="BQ63" s="219" t="str">
        <f t="shared" si="13"/>
        <v/>
      </c>
      <c r="BR63" s="264" t="str">
        <f t="shared" si="14"/>
        <v/>
      </c>
      <c r="BS63" s="264" t="str">
        <f t="shared" si="15"/>
        <v/>
      </c>
    </row>
    <row r="64" spans="1:71" ht="12.75" customHeight="1">
      <c r="A64" s="217" t="str">
        <f>IF(' Peticions ET'!A54="", "",' Peticions ET'!A54)</f>
        <v/>
      </c>
      <c r="B64" s="167" t="str">
        <f t="shared" si="16"/>
        <v/>
      </c>
      <c r="C64" s="167" t="str">
        <f>IF(' Peticions ET'!B54="", "",' Peticions ET'!B54)</f>
        <v/>
      </c>
      <c r="D64" s="167" t="str">
        <f>IF(' Peticions ET'!C54="", "",' Peticions ET'!C54)</f>
        <v/>
      </c>
      <c r="E64" s="167" t="str">
        <f>IF(' Peticions ET'!D54="", "",' Peticions ET'!D54)</f>
        <v/>
      </c>
      <c r="F64" s="166" t="str">
        <f>IF(' Peticions ET'!E54="", "",' Peticions ET'!E54)</f>
        <v/>
      </c>
      <c r="G64" s="166" t="str">
        <f>IF(' Peticions ET'!F54="", "",' Peticions ET'!F54)</f>
        <v/>
      </c>
      <c r="H64" s="30" t="str">
        <f>IF(' Peticions ET'!G54="", "",' Peticions ET'!G54)</f>
        <v/>
      </c>
      <c r="I64" s="40" t="str">
        <f>IF(' Peticions ET'!H54="", "",' Peticions ET'!H54)</f>
        <v/>
      </c>
      <c r="J64" s="40" t="str">
        <f>IF(' Peticions ET'!I54="", "",' Peticions ET'!I54)</f>
        <v/>
      </c>
      <c r="K64" s="40" t="str">
        <f>IF(' Peticions ET'!J54="", "",' Peticions ET'!J54)</f>
        <v/>
      </c>
      <c r="L64" s="30" t="str">
        <f>IF(' Peticions ET'!K54="", "",' Peticions ET'!K54)</f>
        <v/>
      </c>
      <c r="M64" s="30" t="str">
        <f>IF(' Peticions ET'!L54="", "",' Peticions ET'!L54)</f>
        <v/>
      </c>
      <c r="N64" s="30" t="str">
        <f>IF(' Peticions ET'!M54="", "",' Peticions ET'!M54)</f>
        <v/>
      </c>
      <c r="O64" s="40" t="str">
        <f>IF(' Peticions ET'!O54="", "",' Peticions ET'!O54)</f>
        <v/>
      </c>
      <c r="P64" s="7" t="str">
        <f>IF(' Peticions ET'!N54="", "",' Peticions ET'!N54)</f>
        <v/>
      </c>
      <c r="Q64" s="31" t="str">
        <f>IF(' Peticions ET'!R54="", "",' Peticions ET'!R54)</f>
        <v/>
      </c>
      <c r="R64" s="31" t="str">
        <f>IF(' Peticions ET'!S54="", "",' Peticions ET'!S54)</f>
        <v/>
      </c>
      <c r="S64" t="str">
        <f>IF(' Peticions ET'!P54="", "",' Peticions ET'!P54)</f>
        <v/>
      </c>
      <c r="T64" s="264" t="str">
        <f>IF(' Peticions ET'!Q54="", "",' Peticions ET'!Q54)</f>
        <v/>
      </c>
      <c r="U64" s="1"/>
      <c r="V64" s="1"/>
      <c r="W64" s="3"/>
      <c r="X64" s="31"/>
      <c r="Y64" s="31"/>
      <c r="Z64" s="31"/>
      <c r="AA64" s="32"/>
      <c r="AB64" s="33"/>
      <c r="AC64" s="33"/>
      <c r="AD64" s="33"/>
      <c r="AE64" s="33"/>
      <c r="AF64" s="34"/>
      <c r="AG64" s="34"/>
      <c r="AH64" s="34"/>
      <c r="AI64" s="34"/>
      <c r="AJ64" s="35" t="str">
        <f>IF(' Peticions ET'!Z54="", "",' Peticions ET'!Z54)</f>
        <v/>
      </c>
      <c r="AK64" s="143"/>
      <c r="AL64" s="36"/>
      <c r="AM64" s="37" t="str">
        <f t="shared" si="2"/>
        <v/>
      </c>
      <c r="AN64" s="38" t="str">
        <f t="shared" si="3"/>
        <v/>
      </c>
      <c r="AO64" s="39" t="str">
        <f t="shared" si="4"/>
        <v/>
      </c>
      <c r="AP64" s="40" t="str">
        <f t="shared" si="5"/>
        <v/>
      </c>
      <c r="AQ64" s="229" t="str">
        <f t="shared" si="6"/>
        <v/>
      </c>
      <c r="AR64" s="220">
        <f>IF(A64="",0,IF(BJ64="S",COUNTIF($AQ$17:AQ64,AQ64),0))</f>
        <v>0</v>
      </c>
      <c r="AS64" s="41" t="str">
        <f t="shared" si="17"/>
        <v/>
      </c>
      <c r="AT64" s="42">
        <f xml:space="preserve"> IF(AS64&lt;&gt;"",VLOOKUP(AS64,Calculs!$B$2:$C$34,2,FALSE),0)</f>
        <v>0</v>
      </c>
      <c r="AU64" s="42">
        <f>IF(I64&lt;&gt;"",IF(LEFT(I64,1)="S", Calculs!$C$63,0),0)</f>
        <v>0</v>
      </c>
      <c r="AV64" s="42">
        <f>IF(J64&lt;&gt;"",IF(LEFT(J64,1)="S", Calculs!$C$53,0),0)</f>
        <v>0</v>
      </c>
      <c r="AW64" s="42">
        <f>IF(K64&lt;&gt;"",IF(LEFT(K64,1)="S", Calculs!$C$54,0),0)</f>
        <v>0</v>
      </c>
      <c r="AX64" s="43" t="str">
        <f t="shared" si="7"/>
        <v/>
      </c>
      <c r="AY64" s="43" t="str">
        <f t="shared" si="8"/>
        <v/>
      </c>
      <c r="AZ64" s="43">
        <f>SUMIF(Calculs!$B$2:$B$34,AX64,Calculs!$C$2:$C$34)</f>
        <v>0</v>
      </c>
      <c r="BA64" s="42">
        <f>IF(O64&lt;&gt;"",IF(LEFT(O64,1)="S", Calculs!$C$54,0),0)</f>
        <v>0</v>
      </c>
      <c r="BB64" s="42">
        <f>IF(P64&lt;&gt;"",IF(LEFT(P64,1)="S", Calculs!$C$53,0),0)</f>
        <v>0</v>
      </c>
      <c r="BC64" s="229" t="str">
        <f t="shared" si="9"/>
        <v/>
      </c>
      <c r="BD64" s="220">
        <f>IF(A64="",0, IF(BK64="S",COUNTIF($BC$17:BC64,BC64),0))</f>
        <v>0</v>
      </c>
      <c r="BE64" s="42">
        <f xml:space="preserve"> IF(Q64&lt;&gt;"",IF(Q64&lt;&gt;"Sense monitor",VLOOKUP(_xlfn.CONCAT(LEFT(Q64,2),IF(BF64="NO",".SA",".AA")),Calculs!$B$41:$C$48,2,FALSE),0),0)</f>
        <v>0</v>
      </c>
      <c r="BF64" s="42" t="str">
        <f t="shared" si="10"/>
        <v>NO</v>
      </c>
      <c r="BG64" s="43" t="str">
        <f t="shared" si="18"/>
        <v/>
      </c>
      <c r="BH64" s="42">
        <f>SUMIF(Calculs!$B$32:$B$36,TRIM(BG64),Calculs!$C$32:$C$36)</f>
        <v>0</v>
      </c>
      <c r="BI64" s="42">
        <f>IF(T64&lt;&gt;"",IF(LEFT(T64,1)="S", SUMIF(Calculs!$B$67:$B$70, TRIM(BG64), Calculs!$C$67:$C$70),0),0)</f>
        <v>0</v>
      </c>
      <c r="BJ64" s="40" t="str">
        <f t="shared" si="19"/>
        <v>N</v>
      </c>
      <c r="BK64" s="219" t="str">
        <f t="shared" si="11"/>
        <v>N</v>
      </c>
      <c r="BL64" s="42">
        <f t="shared" si="20"/>
        <v>0</v>
      </c>
      <c r="BM64" s="42"/>
      <c r="BN64" s="42"/>
      <c r="BO64" s="42">
        <f>IF(B64="",0,IF(AND(BJ64="S",AR64=1), VLOOKUP(B64,Calculs!$B$94:$D$99,3), 0) + IF(AND(BK64="S",BD64=1), VLOOKUP(B64,Calculs!$B$94:$F$99,5), 0))</f>
        <v>0</v>
      </c>
      <c r="BP64" s="40" t="str">
        <f t="shared" si="12"/>
        <v/>
      </c>
      <c r="BQ64" s="219" t="str">
        <f t="shared" si="13"/>
        <v/>
      </c>
      <c r="BR64" s="264" t="str">
        <f t="shared" si="14"/>
        <v/>
      </c>
      <c r="BS64" s="264" t="str">
        <f t="shared" si="15"/>
        <v/>
      </c>
    </row>
    <row r="65" spans="1:71" ht="12.75" customHeight="1">
      <c r="A65" s="217" t="str">
        <f>IF(' Peticions ET'!A55="", "",' Peticions ET'!A55)</f>
        <v/>
      </c>
      <c r="B65" s="167" t="str">
        <f t="shared" si="16"/>
        <v/>
      </c>
      <c r="C65" s="167" t="str">
        <f>IF(' Peticions ET'!B55="", "",' Peticions ET'!B55)</f>
        <v/>
      </c>
      <c r="D65" s="167" t="str">
        <f>IF(' Peticions ET'!C55="", "",' Peticions ET'!C55)</f>
        <v/>
      </c>
      <c r="E65" s="167" t="str">
        <f>IF(' Peticions ET'!D55="", "",' Peticions ET'!D55)</f>
        <v/>
      </c>
      <c r="F65" s="166" t="str">
        <f>IF(' Peticions ET'!E55="", "",' Peticions ET'!E55)</f>
        <v/>
      </c>
      <c r="G65" s="166" t="str">
        <f>IF(' Peticions ET'!F55="", "",' Peticions ET'!F55)</f>
        <v/>
      </c>
      <c r="H65" s="30" t="str">
        <f>IF(' Peticions ET'!G55="", "",' Peticions ET'!G55)</f>
        <v/>
      </c>
      <c r="I65" s="40" t="str">
        <f>IF(' Peticions ET'!H55="", "",' Peticions ET'!H55)</f>
        <v/>
      </c>
      <c r="J65" s="40" t="str">
        <f>IF(' Peticions ET'!I55="", "",' Peticions ET'!I55)</f>
        <v/>
      </c>
      <c r="K65" s="40" t="str">
        <f>IF(' Peticions ET'!J55="", "",' Peticions ET'!J55)</f>
        <v/>
      </c>
      <c r="L65" s="30" t="str">
        <f>IF(' Peticions ET'!K55="", "",' Peticions ET'!K55)</f>
        <v/>
      </c>
      <c r="M65" s="30" t="str">
        <f>IF(' Peticions ET'!L55="", "",' Peticions ET'!L55)</f>
        <v/>
      </c>
      <c r="N65" s="30" t="str">
        <f>IF(' Peticions ET'!M55="", "",' Peticions ET'!M55)</f>
        <v/>
      </c>
      <c r="O65" s="40" t="str">
        <f>IF(' Peticions ET'!O55="", "",' Peticions ET'!O55)</f>
        <v/>
      </c>
      <c r="P65" s="7" t="str">
        <f>IF(' Peticions ET'!N55="", "",' Peticions ET'!N55)</f>
        <v/>
      </c>
      <c r="Q65" s="31" t="str">
        <f>IF(' Peticions ET'!R55="", "",' Peticions ET'!R55)</f>
        <v/>
      </c>
      <c r="R65" s="31" t="str">
        <f>IF(' Peticions ET'!S55="", "",' Peticions ET'!S55)</f>
        <v/>
      </c>
      <c r="S65" t="str">
        <f>IF(' Peticions ET'!P55="", "",' Peticions ET'!P55)</f>
        <v/>
      </c>
      <c r="T65" s="264" t="str">
        <f>IF(' Peticions ET'!Q55="", "",' Peticions ET'!Q55)</f>
        <v/>
      </c>
      <c r="U65" s="1"/>
      <c r="V65" s="1"/>
      <c r="W65" s="3"/>
      <c r="X65" s="31"/>
      <c r="Y65" s="31"/>
      <c r="Z65" s="31"/>
      <c r="AA65" s="32"/>
      <c r="AB65" s="33"/>
      <c r="AC65" s="33"/>
      <c r="AD65" s="33"/>
      <c r="AE65" s="33"/>
      <c r="AF65" s="34"/>
      <c r="AG65" s="34"/>
      <c r="AH65" s="34"/>
      <c r="AI65" s="34"/>
      <c r="AJ65" s="35" t="str">
        <f>IF(' Peticions ET'!Z55="", "",' Peticions ET'!Z55)</f>
        <v/>
      </c>
      <c r="AK65" s="143"/>
      <c r="AL65" s="36"/>
      <c r="AM65" s="37" t="str">
        <f t="shared" si="2"/>
        <v/>
      </c>
      <c r="AN65" s="38" t="str">
        <f t="shared" si="3"/>
        <v/>
      </c>
      <c r="AO65" s="39" t="str">
        <f t="shared" si="4"/>
        <v/>
      </c>
      <c r="AP65" s="40" t="str">
        <f t="shared" si="5"/>
        <v/>
      </c>
      <c r="AQ65" s="229" t="str">
        <f t="shared" si="6"/>
        <v/>
      </c>
      <c r="AR65" s="220">
        <f>IF(A65="",0,IF(BJ65="S",COUNTIF($AQ$17:AQ65,AQ65),0))</f>
        <v>0</v>
      </c>
      <c r="AS65" s="41" t="str">
        <f t="shared" si="17"/>
        <v/>
      </c>
      <c r="AT65" s="42">
        <f xml:space="preserve"> IF(AS65&lt;&gt;"",VLOOKUP(AS65,Calculs!$B$2:$C$34,2,FALSE),0)</f>
        <v>0</v>
      </c>
      <c r="AU65" s="42">
        <f>IF(I65&lt;&gt;"",IF(LEFT(I65,1)="S", Calculs!$C$63,0),0)</f>
        <v>0</v>
      </c>
      <c r="AV65" s="42">
        <f>IF(J65&lt;&gt;"",IF(LEFT(J65,1)="S", Calculs!$C$53,0),0)</f>
        <v>0</v>
      </c>
      <c r="AW65" s="42">
        <f>IF(K65&lt;&gt;"",IF(LEFT(K65,1)="S", Calculs!$C$54,0),0)</f>
        <v>0</v>
      </c>
      <c r="AX65" s="43" t="str">
        <f t="shared" si="7"/>
        <v/>
      </c>
      <c r="AY65" s="43" t="str">
        <f t="shared" si="8"/>
        <v/>
      </c>
      <c r="AZ65" s="43">
        <f>SUMIF(Calculs!$B$2:$B$34,AX65,Calculs!$C$2:$C$34)</f>
        <v>0</v>
      </c>
      <c r="BA65" s="42">
        <f>IF(O65&lt;&gt;"",IF(LEFT(O65,1)="S", Calculs!$C$54,0),0)</f>
        <v>0</v>
      </c>
      <c r="BB65" s="42">
        <f>IF(P65&lt;&gt;"",IF(LEFT(P65,1)="S", Calculs!$C$53,0),0)</f>
        <v>0</v>
      </c>
      <c r="BC65" s="229" t="str">
        <f t="shared" si="9"/>
        <v/>
      </c>
      <c r="BD65" s="220">
        <f>IF(A65="",0, IF(BK65="S",COUNTIF($BC$17:BC65,BC65),0))</f>
        <v>0</v>
      </c>
      <c r="BE65" s="42">
        <f xml:space="preserve"> IF(Q65&lt;&gt;"",IF(Q65&lt;&gt;"Sense monitor",VLOOKUP(_xlfn.CONCAT(LEFT(Q65,2),IF(BF65="NO",".SA",".AA")),Calculs!$B$41:$C$48,2,FALSE),0),0)</f>
        <v>0</v>
      </c>
      <c r="BF65" s="42" t="str">
        <f t="shared" si="10"/>
        <v>NO</v>
      </c>
      <c r="BG65" s="43" t="str">
        <f t="shared" si="18"/>
        <v/>
      </c>
      <c r="BH65" s="42">
        <f>SUMIF(Calculs!$B$32:$B$36,TRIM(BG65),Calculs!$C$32:$C$36)</f>
        <v>0</v>
      </c>
      <c r="BI65" s="42">
        <f>IF(T65&lt;&gt;"",IF(LEFT(T65,1)="S", SUMIF(Calculs!$B$67:$B$70, TRIM(BG65), Calculs!$C$67:$C$70),0),0)</f>
        <v>0</v>
      </c>
      <c r="BJ65" s="40" t="str">
        <f t="shared" si="19"/>
        <v>N</v>
      </c>
      <c r="BK65" s="219" t="str">
        <f t="shared" si="11"/>
        <v>N</v>
      </c>
      <c r="BL65" s="42">
        <f t="shared" si="20"/>
        <v>0</v>
      </c>
      <c r="BM65" s="42"/>
      <c r="BN65" s="42"/>
      <c r="BO65" s="42">
        <f>IF(B65="",0,IF(AND(BJ65="S",AR65=1), VLOOKUP(B65,Calculs!$B$94:$D$99,3), 0) + IF(AND(BK65="S",BD65=1), VLOOKUP(B65,Calculs!$B$94:$F$99,5), 0))</f>
        <v>0</v>
      </c>
      <c r="BP65" s="40" t="str">
        <f t="shared" si="12"/>
        <v/>
      </c>
      <c r="BQ65" s="219" t="str">
        <f t="shared" si="13"/>
        <v/>
      </c>
      <c r="BR65" s="264" t="str">
        <f t="shared" si="14"/>
        <v/>
      </c>
      <c r="BS65" s="264" t="str">
        <f t="shared" si="15"/>
        <v/>
      </c>
    </row>
    <row r="66" spans="1:71" ht="12.75" customHeight="1">
      <c r="A66" s="217" t="str">
        <f>IF(' Peticions ET'!A56="", "",' Peticions ET'!A56)</f>
        <v/>
      </c>
      <c r="B66" s="167" t="str">
        <f t="shared" si="16"/>
        <v/>
      </c>
      <c r="C66" s="167" t="str">
        <f>IF(' Peticions ET'!B56="", "",' Peticions ET'!B56)</f>
        <v/>
      </c>
      <c r="D66" s="167" t="str">
        <f>IF(' Peticions ET'!C56="", "",' Peticions ET'!C56)</f>
        <v/>
      </c>
      <c r="E66" s="167" t="str">
        <f>IF(' Peticions ET'!D56="", "",' Peticions ET'!D56)</f>
        <v/>
      </c>
      <c r="F66" s="166" t="str">
        <f>IF(' Peticions ET'!E56="", "",' Peticions ET'!E56)</f>
        <v/>
      </c>
      <c r="G66" s="166" t="str">
        <f>IF(' Peticions ET'!F56="", "",' Peticions ET'!F56)</f>
        <v/>
      </c>
      <c r="H66" s="30" t="str">
        <f>IF(' Peticions ET'!G56="", "",' Peticions ET'!G56)</f>
        <v/>
      </c>
      <c r="I66" s="40" t="str">
        <f>IF(' Peticions ET'!H56="", "",' Peticions ET'!H56)</f>
        <v/>
      </c>
      <c r="J66" s="40" t="str">
        <f>IF(' Peticions ET'!I56="", "",' Peticions ET'!I56)</f>
        <v/>
      </c>
      <c r="K66" s="40" t="str">
        <f>IF(' Peticions ET'!J56="", "",' Peticions ET'!J56)</f>
        <v/>
      </c>
      <c r="L66" s="30" t="str">
        <f>IF(' Peticions ET'!K56="", "",' Peticions ET'!K56)</f>
        <v/>
      </c>
      <c r="M66" s="30" t="str">
        <f>IF(' Peticions ET'!L56="", "",' Peticions ET'!L56)</f>
        <v/>
      </c>
      <c r="N66" s="30" t="str">
        <f>IF(' Peticions ET'!M56="", "",' Peticions ET'!M56)</f>
        <v/>
      </c>
      <c r="O66" s="40" t="str">
        <f>IF(' Peticions ET'!O56="", "",' Peticions ET'!O56)</f>
        <v/>
      </c>
      <c r="P66" s="7" t="str">
        <f>IF(' Peticions ET'!N56="", "",' Peticions ET'!N56)</f>
        <v/>
      </c>
      <c r="Q66" s="31" t="str">
        <f>IF(' Peticions ET'!R56="", "",' Peticions ET'!R56)</f>
        <v/>
      </c>
      <c r="R66" s="31" t="str">
        <f>IF(' Peticions ET'!S56="", "",' Peticions ET'!S56)</f>
        <v/>
      </c>
      <c r="S66" t="str">
        <f>IF(' Peticions ET'!P56="", "",' Peticions ET'!P56)</f>
        <v/>
      </c>
      <c r="T66" s="264" t="str">
        <f>IF(' Peticions ET'!Q56="", "",' Peticions ET'!Q56)</f>
        <v/>
      </c>
      <c r="U66" s="1"/>
      <c r="V66" s="1"/>
      <c r="W66" s="3"/>
      <c r="X66" s="31"/>
      <c r="Y66" s="31"/>
      <c r="Z66" s="31"/>
      <c r="AA66" s="32"/>
      <c r="AB66" s="33"/>
      <c r="AC66" s="33"/>
      <c r="AD66" s="33"/>
      <c r="AE66" s="33"/>
      <c r="AF66" s="34"/>
      <c r="AG66" s="34"/>
      <c r="AH66" s="34"/>
      <c r="AI66" s="34"/>
      <c r="AJ66" s="35" t="str">
        <f>IF(' Peticions ET'!Z56="", "",' Peticions ET'!Z56)</f>
        <v/>
      </c>
      <c r="AK66" s="143"/>
      <c r="AL66" s="36"/>
      <c r="AM66" s="37" t="str">
        <f t="shared" si="2"/>
        <v/>
      </c>
      <c r="AN66" s="38" t="str">
        <f t="shared" si="3"/>
        <v/>
      </c>
      <c r="AO66" s="39" t="str">
        <f t="shared" si="4"/>
        <v/>
      </c>
      <c r="AP66" s="40" t="str">
        <f t="shared" si="5"/>
        <v/>
      </c>
      <c r="AQ66" s="229" t="str">
        <f t="shared" si="6"/>
        <v/>
      </c>
      <c r="AR66" s="220">
        <f>IF(A66="",0,IF(BJ66="S",COUNTIF($AQ$17:AQ66,AQ66),0))</f>
        <v>0</v>
      </c>
      <c r="AS66" s="41" t="str">
        <f t="shared" si="17"/>
        <v/>
      </c>
      <c r="AT66" s="42">
        <f xml:space="preserve"> IF(AS66&lt;&gt;"",VLOOKUP(AS66,Calculs!$B$2:$C$34,2,FALSE),0)</f>
        <v>0</v>
      </c>
      <c r="AU66" s="42">
        <f>IF(I66&lt;&gt;"",IF(LEFT(I66,1)="S", Calculs!$C$63,0),0)</f>
        <v>0</v>
      </c>
      <c r="AV66" s="42">
        <f>IF(J66&lt;&gt;"",IF(LEFT(J66,1)="S", Calculs!$C$53,0),0)</f>
        <v>0</v>
      </c>
      <c r="AW66" s="42">
        <f>IF(K66&lt;&gt;"",IF(LEFT(K66,1)="S", Calculs!$C$54,0),0)</f>
        <v>0</v>
      </c>
      <c r="AX66" s="43" t="str">
        <f t="shared" si="7"/>
        <v/>
      </c>
      <c r="AY66" s="43" t="str">
        <f t="shared" si="8"/>
        <v/>
      </c>
      <c r="AZ66" s="43">
        <f>SUMIF(Calculs!$B$2:$B$34,AX66,Calculs!$C$2:$C$34)</f>
        <v>0</v>
      </c>
      <c r="BA66" s="42">
        <f>IF(O66&lt;&gt;"",IF(LEFT(O66,1)="S", Calculs!$C$54,0),0)</f>
        <v>0</v>
      </c>
      <c r="BB66" s="42">
        <f>IF(P66&lt;&gt;"",IF(LEFT(P66,1)="S", Calculs!$C$53,0),0)</f>
        <v>0</v>
      </c>
      <c r="BC66" s="229" t="str">
        <f t="shared" si="9"/>
        <v/>
      </c>
      <c r="BD66" s="220">
        <f>IF(A66="",0, IF(BK66="S",COUNTIF($BC$17:BC66,BC66),0))</f>
        <v>0</v>
      </c>
      <c r="BE66" s="42">
        <f xml:space="preserve"> IF(Q66&lt;&gt;"",IF(Q66&lt;&gt;"Sense monitor",VLOOKUP(_xlfn.CONCAT(LEFT(Q66,2),IF(BF66="NO",".SA",".AA")),Calculs!$B$41:$C$48,2,FALSE),0),0)</f>
        <v>0</v>
      </c>
      <c r="BF66" s="42" t="str">
        <f t="shared" si="10"/>
        <v>NO</v>
      </c>
      <c r="BG66" s="43" t="str">
        <f t="shared" si="18"/>
        <v/>
      </c>
      <c r="BH66" s="42">
        <f>SUMIF(Calculs!$B$32:$B$36,TRIM(BG66),Calculs!$C$32:$C$36)</f>
        <v>0</v>
      </c>
      <c r="BI66" s="42">
        <f>IF(T66&lt;&gt;"",IF(LEFT(T66,1)="S", SUMIF(Calculs!$B$67:$B$70, TRIM(BG66), Calculs!$C$67:$C$70),0),0)</f>
        <v>0</v>
      </c>
      <c r="BJ66" s="40" t="str">
        <f t="shared" si="19"/>
        <v>N</v>
      </c>
      <c r="BK66" s="219" t="str">
        <f t="shared" si="11"/>
        <v>N</v>
      </c>
      <c r="BL66" s="42">
        <f t="shared" si="20"/>
        <v>0</v>
      </c>
      <c r="BM66" s="42"/>
      <c r="BN66" s="42"/>
      <c r="BO66" s="42">
        <f>IF(B66="",0,IF(AND(BJ66="S",AR66=1), VLOOKUP(B66,Calculs!$B$94:$D$99,3), 0) + IF(AND(BK66="S",BD66=1), VLOOKUP(B66,Calculs!$B$94:$F$99,5), 0))</f>
        <v>0</v>
      </c>
      <c r="BP66" s="40" t="str">
        <f t="shared" si="12"/>
        <v/>
      </c>
      <c r="BQ66" s="219" t="str">
        <f t="shared" si="13"/>
        <v/>
      </c>
      <c r="BR66" s="264" t="str">
        <f t="shared" si="14"/>
        <v/>
      </c>
      <c r="BS66" s="264" t="str">
        <f t="shared" si="15"/>
        <v/>
      </c>
    </row>
    <row r="67" spans="1:71" ht="12.75" customHeight="1">
      <c r="A67" s="217" t="str">
        <f>IF(' Peticions ET'!A57="", "",' Peticions ET'!A57)</f>
        <v/>
      </c>
      <c r="B67" s="167" t="str">
        <f t="shared" si="16"/>
        <v/>
      </c>
      <c r="C67" s="167" t="str">
        <f>IF(' Peticions ET'!B57="", "",' Peticions ET'!B57)</f>
        <v/>
      </c>
      <c r="D67" s="167" t="str">
        <f>IF(' Peticions ET'!C57="", "",' Peticions ET'!C57)</f>
        <v/>
      </c>
      <c r="E67" s="167" t="str">
        <f>IF(' Peticions ET'!D57="", "",' Peticions ET'!D57)</f>
        <v/>
      </c>
      <c r="F67" s="166" t="str">
        <f>IF(' Peticions ET'!E57="", "",' Peticions ET'!E57)</f>
        <v/>
      </c>
      <c r="G67" s="166" t="str">
        <f>IF(' Peticions ET'!F57="", "",' Peticions ET'!F57)</f>
        <v/>
      </c>
      <c r="H67" s="30" t="str">
        <f>IF(' Peticions ET'!G57="", "",' Peticions ET'!G57)</f>
        <v/>
      </c>
      <c r="I67" s="40" t="str">
        <f>IF(' Peticions ET'!H57="", "",' Peticions ET'!H57)</f>
        <v/>
      </c>
      <c r="J67" s="40" t="str">
        <f>IF(' Peticions ET'!I57="", "",' Peticions ET'!I57)</f>
        <v/>
      </c>
      <c r="K67" s="40" t="str">
        <f>IF(' Peticions ET'!J57="", "",' Peticions ET'!J57)</f>
        <v/>
      </c>
      <c r="L67" s="30" t="str">
        <f>IF(' Peticions ET'!K57="", "",' Peticions ET'!K57)</f>
        <v/>
      </c>
      <c r="M67" s="30" t="str">
        <f>IF(' Peticions ET'!L57="", "",' Peticions ET'!L57)</f>
        <v/>
      </c>
      <c r="N67" s="30" t="str">
        <f>IF(' Peticions ET'!M57="", "",' Peticions ET'!M57)</f>
        <v/>
      </c>
      <c r="O67" s="40" t="str">
        <f>IF(' Peticions ET'!O57="", "",' Peticions ET'!O57)</f>
        <v/>
      </c>
      <c r="P67" s="7" t="str">
        <f>IF(' Peticions ET'!N57="", "",' Peticions ET'!N57)</f>
        <v/>
      </c>
      <c r="Q67" s="31" t="str">
        <f>IF(' Peticions ET'!R57="", "",' Peticions ET'!R57)</f>
        <v/>
      </c>
      <c r="R67" s="31" t="str">
        <f>IF(' Peticions ET'!S57="", "",' Peticions ET'!S57)</f>
        <v/>
      </c>
      <c r="S67" t="str">
        <f>IF(' Peticions ET'!P57="", "",' Peticions ET'!P57)</f>
        <v/>
      </c>
      <c r="T67" s="264" t="str">
        <f>IF(' Peticions ET'!Q57="", "",' Peticions ET'!Q57)</f>
        <v/>
      </c>
      <c r="U67" s="1"/>
      <c r="V67" s="1"/>
      <c r="W67" s="3"/>
      <c r="X67" s="31"/>
      <c r="Y67" s="31"/>
      <c r="Z67" s="31"/>
      <c r="AA67" s="32"/>
      <c r="AB67" s="33"/>
      <c r="AC67" s="33"/>
      <c r="AD67" s="33"/>
      <c r="AE67" s="33"/>
      <c r="AF67" s="34"/>
      <c r="AG67" s="34"/>
      <c r="AH67" s="34"/>
      <c r="AI67" s="34"/>
      <c r="AJ67" s="35" t="str">
        <f>IF(' Peticions ET'!Z57="", "",' Peticions ET'!Z57)</f>
        <v/>
      </c>
      <c r="AK67" s="143"/>
      <c r="AL67" s="36"/>
      <c r="AM67" s="37" t="str">
        <f t="shared" si="2"/>
        <v/>
      </c>
      <c r="AN67" s="38" t="str">
        <f t="shared" si="3"/>
        <v/>
      </c>
      <c r="AO67" s="39" t="str">
        <f t="shared" si="4"/>
        <v/>
      </c>
      <c r="AP67" s="40" t="str">
        <f t="shared" si="5"/>
        <v/>
      </c>
      <c r="AQ67" s="229" t="str">
        <f t="shared" si="6"/>
        <v/>
      </c>
      <c r="AR67" s="220">
        <f>IF(A67="",0,IF(BJ67="S",COUNTIF($AQ$17:AQ67,AQ67),0))</f>
        <v>0</v>
      </c>
      <c r="AS67" s="41" t="str">
        <f t="shared" si="17"/>
        <v/>
      </c>
      <c r="AT67" s="42">
        <f xml:space="preserve"> IF(AS67&lt;&gt;"",VLOOKUP(AS67,Calculs!$B$2:$C$34,2,FALSE),0)</f>
        <v>0</v>
      </c>
      <c r="AU67" s="42">
        <f>IF(I67&lt;&gt;"",IF(LEFT(I67,1)="S", Calculs!$C$63,0),0)</f>
        <v>0</v>
      </c>
      <c r="AV67" s="42">
        <f>IF(J67&lt;&gt;"",IF(LEFT(J67,1)="S", Calculs!$C$53,0),0)</f>
        <v>0</v>
      </c>
      <c r="AW67" s="42">
        <f>IF(K67&lt;&gt;"",IF(LEFT(K67,1)="S", Calculs!$C$54,0),0)</f>
        <v>0</v>
      </c>
      <c r="AX67" s="43" t="str">
        <f t="shared" si="7"/>
        <v/>
      </c>
      <c r="AY67" s="43" t="str">
        <f t="shared" si="8"/>
        <v/>
      </c>
      <c r="AZ67" s="43">
        <f>SUMIF(Calculs!$B$2:$B$34,AX67,Calculs!$C$2:$C$34)</f>
        <v>0</v>
      </c>
      <c r="BA67" s="42">
        <f>IF(O67&lt;&gt;"",IF(LEFT(O67,1)="S", Calculs!$C$54,0),0)</f>
        <v>0</v>
      </c>
      <c r="BB67" s="42">
        <f>IF(P67&lt;&gt;"",IF(LEFT(P67,1)="S", Calculs!$C$53,0),0)</f>
        <v>0</v>
      </c>
      <c r="BC67" s="229" t="str">
        <f t="shared" si="9"/>
        <v/>
      </c>
      <c r="BD67" s="220">
        <f>IF(A67="",0, IF(BK67="S",COUNTIF($BC$17:BC67,BC67),0))</f>
        <v>0</v>
      </c>
      <c r="BE67" s="42">
        <f xml:space="preserve"> IF(Q67&lt;&gt;"",IF(Q67&lt;&gt;"Sense monitor",VLOOKUP(_xlfn.CONCAT(LEFT(Q67,2),IF(BF67="NO",".SA",".AA")),Calculs!$B$41:$C$48,2,FALSE),0),0)</f>
        <v>0</v>
      </c>
      <c r="BF67" s="42" t="str">
        <f t="shared" si="10"/>
        <v>NO</v>
      </c>
      <c r="BG67" s="43" t="str">
        <f t="shared" si="18"/>
        <v/>
      </c>
      <c r="BH67" s="42">
        <f>SUMIF(Calculs!$B$32:$B$36,TRIM(BG67),Calculs!$C$32:$C$36)</f>
        <v>0</v>
      </c>
      <c r="BI67" s="42">
        <f>IF(T67&lt;&gt;"",IF(LEFT(T67,1)="S", SUMIF(Calculs!$B$67:$B$70, TRIM(BG67), Calculs!$C$67:$C$70),0),0)</f>
        <v>0</v>
      </c>
      <c r="BJ67" s="40" t="str">
        <f t="shared" si="19"/>
        <v>N</v>
      </c>
      <c r="BK67" s="219" t="str">
        <f t="shared" si="11"/>
        <v>N</v>
      </c>
      <c r="BL67" s="42">
        <f t="shared" si="20"/>
        <v>0</v>
      </c>
      <c r="BM67" s="42"/>
      <c r="BN67" s="42"/>
      <c r="BO67" s="42">
        <f>IF(B67="",0,IF(AND(BJ67="S",AR67=1), VLOOKUP(B67,Calculs!$B$94:$D$99,3), 0) + IF(AND(BK67="S",BD67=1), VLOOKUP(B67,Calculs!$B$94:$F$99,5), 0))</f>
        <v>0</v>
      </c>
      <c r="BP67" s="40" t="str">
        <f t="shared" si="12"/>
        <v/>
      </c>
      <c r="BQ67" s="219" t="str">
        <f t="shared" si="13"/>
        <v/>
      </c>
      <c r="BR67" s="264" t="str">
        <f t="shared" si="14"/>
        <v/>
      </c>
      <c r="BS67" s="264" t="str">
        <f t="shared" si="15"/>
        <v/>
      </c>
    </row>
    <row r="68" spans="1:71" ht="12.75" customHeight="1">
      <c r="A68" s="217" t="str">
        <f>IF(' Peticions ET'!A58="", "",' Peticions ET'!A58)</f>
        <v/>
      </c>
      <c r="B68" s="167" t="str">
        <f t="shared" si="16"/>
        <v/>
      </c>
      <c r="C68" s="167" t="str">
        <f>IF(' Peticions ET'!B58="", "",' Peticions ET'!B58)</f>
        <v/>
      </c>
      <c r="D68" s="167" t="str">
        <f>IF(' Peticions ET'!C58="", "",' Peticions ET'!C58)</f>
        <v/>
      </c>
      <c r="E68" s="167" t="str">
        <f>IF(' Peticions ET'!D58="", "",' Peticions ET'!D58)</f>
        <v/>
      </c>
      <c r="F68" s="166" t="str">
        <f>IF(' Peticions ET'!E58="", "",' Peticions ET'!E58)</f>
        <v/>
      </c>
      <c r="G68" s="166" t="str">
        <f>IF(' Peticions ET'!F58="", "",' Peticions ET'!F58)</f>
        <v/>
      </c>
      <c r="H68" s="30" t="str">
        <f>IF(' Peticions ET'!G58="", "",' Peticions ET'!G58)</f>
        <v/>
      </c>
      <c r="I68" s="40" t="str">
        <f>IF(' Peticions ET'!H58="", "",' Peticions ET'!H58)</f>
        <v/>
      </c>
      <c r="J68" s="40" t="str">
        <f>IF(' Peticions ET'!I58="", "",' Peticions ET'!I58)</f>
        <v/>
      </c>
      <c r="K68" s="40" t="str">
        <f>IF(' Peticions ET'!J58="", "",' Peticions ET'!J58)</f>
        <v/>
      </c>
      <c r="L68" s="30" t="str">
        <f>IF(' Peticions ET'!K58="", "",' Peticions ET'!K58)</f>
        <v/>
      </c>
      <c r="M68" s="30" t="str">
        <f>IF(' Peticions ET'!L58="", "",' Peticions ET'!L58)</f>
        <v/>
      </c>
      <c r="N68" s="30" t="str">
        <f>IF(' Peticions ET'!M58="", "",' Peticions ET'!M58)</f>
        <v/>
      </c>
      <c r="O68" s="40" t="str">
        <f>IF(' Peticions ET'!O58="", "",' Peticions ET'!O58)</f>
        <v/>
      </c>
      <c r="P68" s="7" t="str">
        <f>IF(' Peticions ET'!N58="", "",' Peticions ET'!N58)</f>
        <v/>
      </c>
      <c r="Q68" s="31" t="str">
        <f>IF(' Peticions ET'!R58="", "",' Peticions ET'!R58)</f>
        <v/>
      </c>
      <c r="R68" s="31" t="str">
        <f>IF(' Peticions ET'!S58="", "",' Peticions ET'!S58)</f>
        <v/>
      </c>
      <c r="S68" t="str">
        <f>IF(' Peticions ET'!P58="", "",' Peticions ET'!P58)</f>
        <v/>
      </c>
      <c r="T68" s="264" t="str">
        <f>IF(' Peticions ET'!Q58="", "",' Peticions ET'!Q58)</f>
        <v/>
      </c>
      <c r="U68" s="1"/>
      <c r="V68" s="1"/>
      <c r="W68" s="3"/>
      <c r="X68" s="31"/>
      <c r="Y68" s="31"/>
      <c r="Z68" s="31"/>
      <c r="AA68" s="32"/>
      <c r="AB68" s="33"/>
      <c r="AC68" s="33"/>
      <c r="AD68" s="33"/>
      <c r="AE68" s="33"/>
      <c r="AF68" s="34"/>
      <c r="AG68" s="34"/>
      <c r="AH68" s="34"/>
      <c r="AI68" s="34"/>
      <c r="AJ68" s="35" t="str">
        <f>IF(' Peticions ET'!Z58="", "",' Peticions ET'!Z58)</f>
        <v/>
      </c>
      <c r="AK68" s="143"/>
      <c r="AL68" s="36"/>
      <c r="AM68" s="37" t="str">
        <f t="shared" si="2"/>
        <v/>
      </c>
      <c r="AN68" s="38" t="str">
        <f t="shared" si="3"/>
        <v/>
      </c>
      <c r="AO68" s="39" t="str">
        <f t="shared" si="4"/>
        <v/>
      </c>
      <c r="AP68" s="40" t="str">
        <f t="shared" si="5"/>
        <v/>
      </c>
      <c r="AQ68" s="229" t="str">
        <f t="shared" si="6"/>
        <v/>
      </c>
      <c r="AR68" s="220">
        <f>IF(A68="",0,IF(BJ68="S",COUNTIF($AQ$17:AQ68,AQ68),0))</f>
        <v>0</v>
      </c>
      <c r="AS68" s="41" t="str">
        <f t="shared" si="17"/>
        <v/>
      </c>
      <c r="AT68" s="42">
        <f xml:space="preserve"> IF(AS68&lt;&gt;"",VLOOKUP(AS68,Calculs!$B$2:$C$34,2,FALSE),0)</f>
        <v>0</v>
      </c>
      <c r="AU68" s="42">
        <f>IF(I68&lt;&gt;"",IF(LEFT(I68,1)="S", Calculs!$C$63,0),0)</f>
        <v>0</v>
      </c>
      <c r="AV68" s="42">
        <f>IF(J68&lt;&gt;"",IF(LEFT(J68,1)="S", Calculs!$C$53,0),0)</f>
        <v>0</v>
      </c>
      <c r="AW68" s="42">
        <f>IF(K68&lt;&gt;"",IF(LEFT(K68,1)="S", Calculs!$C$54,0),0)</f>
        <v>0</v>
      </c>
      <c r="AX68" s="43" t="str">
        <f t="shared" si="7"/>
        <v/>
      </c>
      <c r="AY68" s="43" t="str">
        <f t="shared" si="8"/>
        <v/>
      </c>
      <c r="AZ68" s="43">
        <f>SUMIF(Calculs!$B$2:$B$34,AX68,Calculs!$C$2:$C$34)</f>
        <v>0</v>
      </c>
      <c r="BA68" s="42">
        <f>IF(O68&lt;&gt;"",IF(LEFT(O68,1)="S", Calculs!$C$54,0),0)</f>
        <v>0</v>
      </c>
      <c r="BB68" s="42">
        <f>IF(P68&lt;&gt;"",IF(LEFT(P68,1)="S", Calculs!$C$53,0),0)</f>
        <v>0</v>
      </c>
      <c r="BC68" s="229" t="str">
        <f t="shared" si="9"/>
        <v/>
      </c>
      <c r="BD68" s="220">
        <f>IF(A68="",0, IF(BK68="S",COUNTIF($BC$17:BC68,BC68),0))</f>
        <v>0</v>
      </c>
      <c r="BE68" s="42">
        <f xml:space="preserve"> IF(Q68&lt;&gt;"",IF(Q68&lt;&gt;"Sense monitor",VLOOKUP(_xlfn.CONCAT(LEFT(Q68,2),IF(BF68="NO",".SA",".AA")),Calculs!$B$41:$C$48,2,FALSE),0),0)</f>
        <v>0</v>
      </c>
      <c r="BF68" s="42" t="str">
        <f t="shared" si="10"/>
        <v>NO</v>
      </c>
      <c r="BG68" s="43" t="str">
        <f t="shared" si="18"/>
        <v/>
      </c>
      <c r="BH68" s="42">
        <f>SUMIF(Calculs!$B$32:$B$36,TRIM(BG68),Calculs!$C$32:$C$36)</f>
        <v>0</v>
      </c>
      <c r="BI68" s="42">
        <f>IF(T68&lt;&gt;"",IF(LEFT(T68,1)="S", SUMIF(Calculs!$B$67:$B$70, TRIM(BG68), Calculs!$C$67:$C$70),0),0)</f>
        <v>0</v>
      </c>
      <c r="BJ68" s="40" t="str">
        <f t="shared" si="19"/>
        <v>N</v>
      </c>
      <c r="BK68" s="219" t="str">
        <f t="shared" si="11"/>
        <v>N</v>
      </c>
      <c r="BL68" s="42">
        <f t="shared" si="20"/>
        <v>0</v>
      </c>
      <c r="BM68" s="42"/>
      <c r="BN68" s="42"/>
      <c r="BO68" s="42">
        <f>IF(B68="",0,IF(AND(BJ68="S",AR68=1), VLOOKUP(B68,Calculs!$B$94:$D$99,3), 0) + IF(AND(BK68="S",BD68=1), VLOOKUP(B68,Calculs!$B$94:$F$99,5), 0))</f>
        <v>0</v>
      </c>
      <c r="BP68" s="40" t="str">
        <f t="shared" si="12"/>
        <v/>
      </c>
      <c r="BQ68" s="219" t="str">
        <f t="shared" si="13"/>
        <v/>
      </c>
      <c r="BR68" s="264" t="str">
        <f t="shared" si="14"/>
        <v/>
      </c>
      <c r="BS68" s="264" t="str">
        <f t="shared" si="15"/>
        <v/>
      </c>
    </row>
    <row r="69" spans="1:71" ht="12.75" customHeight="1">
      <c r="A69" s="217" t="str">
        <f>IF(' Peticions ET'!A59="", "",' Peticions ET'!A59)</f>
        <v/>
      </c>
      <c r="B69" s="167" t="str">
        <f t="shared" si="16"/>
        <v/>
      </c>
      <c r="C69" s="167" t="str">
        <f>IF(' Peticions ET'!B59="", "",' Peticions ET'!B59)</f>
        <v/>
      </c>
      <c r="D69" s="167" t="str">
        <f>IF(' Peticions ET'!C59="", "",' Peticions ET'!C59)</f>
        <v/>
      </c>
      <c r="E69" s="167" t="str">
        <f>IF(' Peticions ET'!D59="", "",' Peticions ET'!D59)</f>
        <v/>
      </c>
      <c r="F69" s="166" t="str">
        <f>IF(' Peticions ET'!E59="", "",' Peticions ET'!E59)</f>
        <v/>
      </c>
      <c r="G69" s="166" t="str">
        <f>IF(' Peticions ET'!F59="", "",' Peticions ET'!F59)</f>
        <v/>
      </c>
      <c r="H69" s="30" t="str">
        <f>IF(' Peticions ET'!G59="", "",' Peticions ET'!G59)</f>
        <v/>
      </c>
      <c r="I69" s="40" t="str">
        <f>IF(' Peticions ET'!H59="", "",' Peticions ET'!H59)</f>
        <v/>
      </c>
      <c r="J69" s="40" t="str">
        <f>IF(' Peticions ET'!I59="", "",' Peticions ET'!I59)</f>
        <v/>
      </c>
      <c r="K69" s="40" t="str">
        <f>IF(' Peticions ET'!J59="", "",' Peticions ET'!J59)</f>
        <v/>
      </c>
      <c r="L69" s="30" t="str">
        <f>IF(' Peticions ET'!K59="", "",' Peticions ET'!K59)</f>
        <v/>
      </c>
      <c r="M69" s="30" t="str">
        <f>IF(' Peticions ET'!L59="", "",' Peticions ET'!L59)</f>
        <v/>
      </c>
      <c r="N69" s="30" t="str">
        <f>IF(' Peticions ET'!M59="", "",' Peticions ET'!M59)</f>
        <v/>
      </c>
      <c r="O69" s="40" t="str">
        <f>IF(' Peticions ET'!O59="", "",' Peticions ET'!O59)</f>
        <v/>
      </c>
      <c r="P69" s="7" t="str">
        <f>IF(' Peticions ET'!N59="", "",' Peticions ET'!N59)</f>
        <v/>
      </c>
      <c r="Q69" s="31" t="str">
        <f>IF(' Peticions ET'!R59="", "",' Peticions ET'!R59)</f>
        <v/>
      </c>
      <c r="R69" s="31" t="str">
        <f>IF(' Peticions ET'!S59="", "",' Peticions ET'!S59)</f>
        <v/>
      </c>
      <c r="S69" t="str">
        <f>IF(' Peticions ET'!P59="", "",' Peticions ET'!P59)</f>
        <v/>
      </c>
      <c r="T69" s="264" t="str">
        <f>IF(' Peticions ET'!Q59="", "",' Peticions ET'!Q59)</f>
        <v/>
      </c>
      <c r="U69" s="1"/>
      <c r="V69" s="1"/>
      <c r="W69" s="3"/>
      <c r="X69" s="31"/>
      <c r="Y69" s="31"/>
      <c r="Z69" s="31"/>
      <c r="AA69" s="32"/>
      <c r="AB69" s="33"/>
      <c r="AC69" s="33"/>
      <c r="AD69" s="33"/>
      <c r="AE69" s="33"/>
      <c r="AF69" s="34"/>
      <c r="AG69" s="34"/>
      <c r="AH69" s="34"/>
      <c r="AI69" s="34"/>
      <c r="AJ69" s="35" t="str">
        <f>IF(' Peticions ET'!Z59="", "",' Peticions ET'!Z59)</f>
        <v/>
      </c>
      <c r="AK69" s="143"/>
      <c r="AL69" s="36"/>
      <c r="AM69" s="37" t="str">
        <f t="shared" si="2"/>
        <v/>
      </c>
      <c r="AN69" s="38" t="str">
        <f t="shared" si="3"/>
        <v/>
      </c>
      <c r="AO69" s="39" t="str">
        <f t="shared" si="4"/>
        <v/>
      </c>
      <c r="AP69" s="40" t="str">
        <f t="shared" si="5"/>
        <v/>
      </c>
      <c r="AQ69" s="229" t="str">
        <f t="shared" si="6"/>
        <v/>
      </c>
      <c r="AR69" s="220">
        <f>IF(A69="",0,IF(BJ69="S",COUNTIF($AQ$17:AQ69,AQ69),0))</f>
        <v>0</v>
      </c>
      <c r="AS69" s="41" t="str">
        <f t="shared" si="17"/>
        <v/>
      </c>
      <c r="AT69" s="42">
        <f xml:space="preserve"> IF(AS69&lt;&gt;"",VLOOKUP(AS69,Calculs!$B$2:$C$34,2,FALSE),0)</f>
        <v>0</v>
      </c>
      <c r="AU69" s="42">
        <f>IF(I69&lt;&gt;"",IF(LEFT(I69,1)="S", Calculs!$C$63,0),0)</f>
        <v>0</v>
      </c>
      <c r="AV69" s="42">
        <f>IF(J69&lt;&gt;"",IF(LEFT(J69,1)="S", Calculs!$C$53,0),0)</f>
        <v>0</v>
      </c>
      <c r="AW69" s="42">
        <f>IF(K69&lt;&gt;"",IF(LEFT(K69,1)="S", Calculs!$C$54,0),0)</f>
        <v>0</v>
      </c>
      <c r="AX69" s="43" t="str">
        <f t="shared" si="7"/>
        <v/>
      </c>
      <c r="AY69" s="43" t="str">
        <f t="shared" si="8"/>
        <v/>
      </c>
      <c r="AZ69" s="43">
        <f>SUMIF(Calculs!$B$2:$B$34,AX69,Calculs!$C$2:$C$34)</f>
        <v>0</v>
      </c>
      <c r="BA69" s="42">
        <f>IF(O69&lt;&gt;"",IF(LEFT(O69,1)="S", Calculs!$C$54,0),0)</f>
        <v>0</v>
      </c>
      <c r="BB69" s="42">
        <f>IF(P69&lt;&gt;"",IF(LEFT(P69,1)="S", Calculs!$C$53,0),0)</f>
        <v>0</v>
      </c>
      <c r="BC69" s="229" t="str">
        <f t="shared" si="9"/>
        <v/>
      </c>
      <c r="BD69" s="220">
        <f>IF(A69="",0, IF(BK69="S",COUNTIF($BC$17:BC69,BC69),0))</f>
        <v>0</v>
      </c>
      <c r="BE69" s="42">
        <f xml:space="preserve"> IF(Q69&lt;&gt;"",IF(Q69&lt;&gt;"Sense monitor",VLOOKUP(_xlfn.CONCAT(LEFT(Q69,2),IF(BF69="NO",".SA",".AA")),Calculs!$B$41:$C$48,2,FALSE),0),0)</f>
        <v>0</v>
      </c>
      <c r="BF69" s="42" t="str">
        <f t="shared" si="10"/>
        <v>NO</v>
      </c>
      <c r="BG69" s="43" t="str">
        <f t="shared" si="18"/>
        <v/>
      </c>
      <c r="BH69" s="42">
        <f>SUMIF(Calculs!$B$32:$B$36,TRIM(BG69),Calculs!$C$32:$C$36)</f>
        <v>0</v>
      </c>
      <c r="BI69" s="42">
        <f>IF(T69&lt;&gt;"",IF(LEFT(T69,1)="S", SUMIF(Calculs!$B$67:$B$70, TRIM(BG69), Calculs!$C$67:$C$70),0),0)</f>
        <v>0</v>
      </c>
      <c r="BJ69" s="40" t="str">
        <f t="shared" si="19"/>
        <v>N</v>
      </c>
      <c r="BK69" s="219" t="str">
        <f t="shared" si="11"/>
        <v>N</v>
      </c>
      <c r="BL69" s="42">
        <f t="shared" si="20"/>
        <v>0</v>
      </c>
      <c r="BM69" s="42"/>
      <c r="BN69" s="42"/>
      <c r="BO69" s="42">
        <f>IF(B69="",0,IF(AND(BJ69="S",AR69=1), VLOOKUP(B69,Calculs!$B$94:$D$99,3), 0) + IF(AND(BK69="S",BD69=1), VLOOKUP(B69,Calculs!$B$94:$F$99,5), 0))</f>
        <v>0</v>
      </c>
      <c r="BP69" s="40" t="str">
        <f t="shared" si="12"/>
        <v/>
      </c>
      <c r="BQ69" s="219" t="str">
        <f t="shared" si="13"/>
        <v/>
      </c>
      <c r="BR69" s="264" t="str">
        <f t="shared" si="14"/>
        <v/>
      </c>
      <c r="BS69" s="264" t="str">
        <f t="shared" si="15"/>
        <v/>
      </c>
    </row>
    <row r="70" spans="1:71" ht="12.75" customHeight="1">
      <c r="A70" s="217" t="str">
        <f>IF(' Peticions ET'!A60="", "",' Peticions ET'!A60)</f>
        <v/>
      </c>
      <c r="B70" s="167" t="str">
        <f t="shared" si="16"/>
        <v/>
      </c>
      <c r="C70" s="167" t="str">
        <f>IF(' Peticions ET'!B60="", "",' Peticions ET'!B60)</f>
        <v/>
      </c>
      <c r="D70" s="167" t="str">
        <f>IF(' Peticions ET'!C60="", "",' Peticions ET'!C60)</f>
        <v/>
      </c>
      <c r="E70" s="167" t="str">
        <f>IF(' Peticions ET'!D60="", "",' Peticions ET'!D60)</f>
        <v/>
      </c>
      <c r="F70" s="166" t="str">
        <f>IF(' Peticions ET'!E60="", "",' Peticions ET'!E60)</f>
        <v/>
      </c>
      <c r="G70" s="166" t="str">
        <f>IF(' Peticions ET'!F60="", "",' Peticions ET'!F60)</f>
        <v/>
      </c>
      <c r="H70" s="30" t="str">
        <f>IF(' Peticions ET'!G60="", "",' Peticions ET'!G60)</f>
        <v/>
      </c>
      <c r="I70" s="40" t="str">
        <f>IF(' Peticions ET'!H60="", "",' Peticions ET'!H60)</f>
        <v/>
      </c>
      <c r="J70" s="40" t="str">
        <f>IF(' Peticions ET'!I60="", "",' Peticions ET'!I60)</f>
        <v/>
      </c>
      <c r="K70" s="40" t="str">
        <f>IF(' Peticions ET'!J60="", "",' Peticions ET'!J60)</f>
        <v/>
      </c>
      <c r="L70" s="30" t="str">
        <f>IF(' Peticions ET'!K60="", "",' Peticions ET'!K60)</f>
        <v/>
      </c>
      <c r="M70" s="30" t="str">
        <f>IF(' Peticions ET'!L60="", "",' Peticions ET'!L60)</f>
        <v/>
      </c>
      <c r="N70" s="30" t="str">
        <f>IF(' Peticions ET'!M60="", "",' Peticions ET'!M60)</f>
        <v/>
      </c>
      <c r="O70" s="40" t="str">
        <f>IF(' Peticions ET'!O60="", "",' Peticions ET'!O60)</f>
        <v/>
      </c>
      <c r="P70" s="7" t="str">
        <f>IF(' Peticions ET'!N60="", "",' Peticions ET'!N60)</f>
        <v/>
      </c>
      <c r="Q70" s="31" t="str">
        <f>IF(' Peticions ET'!R60="", "",' Peticions ET'!R60)</f>
        <v/>
      </c>
      <c r="R70" s="31" t="str">
        <f>IF(' Peticions ET'!S60="", "",' Peticions ET'!S60)</f>
        <v/>
      </c>
      <c r="S70" t="str">
        <f>IF(' Peticions ET'!P60="", "",' Peticions ET'!P60)</f>
        <v/>
      </c>
      <c r="T70" s="264" t="str">
        <f>IF(' Peticions ET'!Q60="", "",' Peticions ET'!Q60)</f>
        <v/>
      </c>
      <c r="U70" s="1"/>
      <c r="V70" s="1"/>
      <c r="W70" s="3"/>
      <c r="X70" s="31"/>
      <c r="Y70" s="31"/>
      <c r="Z70" s="31"/>
      <c r="AA70" s="32"/>
      <c r="AB70" s="33"/>
      <c r="AC70" s="33"/>
      <c r="AD70" s="33"/>
      <c r="AE70" s="33"/>
      <c r="AF70" s="34"/>
      <c r="AG70" s="34"/>
      <c r="AH70" s="34"/>
      <c r="AI70" s="34"/>
      <c r="AJ70" s="35" t="str">
        <f>IF(' Peticions ET'!Z60="", "",' Peticions ET'!Z60)</f>
        <v/>
      </c>
      <c r="AK70" s="143"/>
      <c r="AL70" s="36"/>
      <c r="AM70" s="37" t="str">
        <f t="shared" si="2"/>
        <v/>
      </c>
      <c r="AN70" s="38" t="str">
        <f t="shared" si="3"/>
        <v/>
      </c>
      <c r="AO70" s="39" t="str">
        <f t="shared" si="4"/>
        <v/>
      </c>
      <c r="AP70" s="40" t="str">
        <f t="shared" si="5"/>
        <v/>
      </c>
      <c r="AQ70" s="229" t="str">
        <f t="shared" si="6"/>
        <v/>
      </c>
      <c r="AR70" s="220">
        <f>IF(A70="",0,IF(BJ70="S",COUNTIF($AQ$17:AQ70,AQ70),0))</f>
        <v>0</v>
      </c>
      <c r="AS70" s="41" t="str">
        <f t="shared" si="17"/>
        <v/>
      </c>
      <c r="AT70" s="42">
        <f xml:space="preserve"> IF(AS70&lt;&gt;"",VLOOKUP(AS70,Calculs!$B$2:$C$34,2,FALSE),0)</f>
        <v>0</v>
      </c>
      <c r="AU70" s="42">
        <f>IF(I70&lt;&gt;"",IF(LEFT(I70,1)="S", Calculs!$C$63,0),0)</f>
        <v>0</v>
      </c>
      <c r="AV70" s="42">
        <f>IF(J70&lt;&gt;"",IF(LEFT(J70,1)="S", Calculs!$C$53,0),0)</f>
        <v>0</v>
      </c>
      <c r="AW70" s="42">
        <f>IF(K70&lt;&gt;"",IF(LEFT(K70,1)="S", Calculs!$C$54,0),0)</f>
        <v>0</v>
      </c>
      <c r="AX70" s="43" t="str">
        <f t="shared" si="7"/>
        <v/>
      </c>
      <c r="AY70" s="43" t="str">
        <f t="shared" si="8"/>
        <v/>
      </c>
      <c r="AZ70" s="43">
        <f>SUMIF(Calculs!$B$2:$B$34,AX70,Calculs!$C$2:$C$34)</f>
        <v>0</v>
      </c>
      <c r="BA70" s="42">
        <f>IF(O70&lt;&gt;"",IF(LEFT(O70,1)="S", Calculs!$C$54,0),0)</f>
        <v>0</v>
      </c>
      <c r="BB70" s="42">
        <f>IF(P70&lt;&gt;"",IF(LEFT(P70,1)="S", Calculs!$C$53,0),0)</f>
        <v>0</v>
      </c>
      <c r="BC70" s="229" t="str">
        <f t="shared" si="9"/>
        <v/>
      </c>
      <c r="BD70" s="220">
        <f>IF(A70="",0, IF(BK70="S",COUNTIF($BC$17:BC70,BC70),0))</f>
        <v>0</v>
      </c>
      <c r="BE70" s="42">
        <f xml:space="preserve"> IF(Q70&lt;&gt;"",IF(Q70&lt;&gt;"Sense monitor",VLOOKUP(_xlfn.CONCAT(LEFT(Q70,2),IF(BF70="NO",".SA",".AA")),Calculs!$B$41:$C$48,2,FALSE),0),0)</f>
        <v>0</v>
      </c>
      <c r="BF70" s="42" t="str">
        <f t="shared" si="10"/>
        <v>NO</v>
      </c>
      <c r="BG70" s="43" t="str">
        <f t="shared" si="18"/>
        <v/>
      </c>
      <c r="BH70" s="42">
        <f>SUMIF(Calculs!$B$32:$B$36,TRIM(BG70),Calculs!$C$32:$C$36)</f>
        <v>0</v>
      </c>
      <c r="BI70" s="42">
        <f>IF(T70&lt;&gt;"",IF(LEFT(T70,1)="S", SUMIF(Calculs!$B$67:$B$70, TRIM(BG70), Calculs!$C$67:$C$70),0),0)</f>
        <v>0</v>
      </c>
      <c r="BJ70" s="40" t="str">
        <f t="shared" si="19"/>
        <v>N</v>
      </c>
      <c r="BK70" s="219" t="str">
        <f t="shared" si="11"/>
        <v>N</v>
      </c>
      <c r="BL70" s="42">
        <f t="shared" si="20"/>
        <v>0</v>
      </c>
      <c r="BM70" s="42"/>
      <c r="BN70" s="42"/>
      <c r="BO70" s="42">
        <f>IF(B70="",0,IF(AND(BJ70="S",AR70=1), VLOOKUP(B70,Calculs!$B$94:$D$99,3), 0) + IF(AND(BK70="S",BD70=1), VLOOKUP(B70,Calculs!$B$94:$F$99,5), 0))</f>
        <v>0</v>
      </c>
      <c r="BP70" s="40" t="str">
        <f t="shared" si="12"/>
        <v/>
      </c>
      <c r="BQ70" s="219" t="str">
        <f t="shared" si="13"/>
        <v/>
      </c>
      <c r="BR70" s="264" t="str">
        <f t="shared" si="14"/>
        <v/>
      </c>
      <c r="BS70" s="264" t="str">
        <f t="shared" si="15"/>
        <v/>
      </c>
    </row>
    <row r="71" spans="1:71" ht="12.75" customHeight="1">
      <c r="A71" s="217" t="str">
        <f>IF(' Peticions ET'!A61="", "",' Peticions ET'!A61)</f>
        <v/>
      </c>
      <c r="B71" s="167" t="str">
        <f t="shared" si="16"/>
        <v/>
      </c>
      <c r="C71" s="167" t="str">
        <f>IF(' Peticions ET'!B61="", "",' Peticions ET'!B61)</f>
        <v/>
      </c>
      <c r="D71" s="167" t="str">
        <f>IF(' Peticions ET'!C61="", "",' Peticions ET'!C61)</f>
        <v/>
      </c>
      <c r="E71" s="167" t="str">
        <f>IF(' Peticions ET'!D61="", "",' Peticions ET'!D61)</f>
        <v/>
      </c>
      <c r="F71" s="166" t="str">
        <f>IF(' Peticions ET'!E61="", "",' Peticions ET'!E61)</f>
        <v/>
      </c>
      <c r="G71" s="166" t="str">
        <f>IF(' Peticions ET'!F61="", "",' Peticions ET'!F61)</f>
        <v/>
      </c>
      <c r="H71" s="30" t="str">
        <f>IF(' Peticions ET'!G61="", "",' Peticions ET'!G61)</f>
        <v/>
      </c>
      <c r="I71" s="40" t="str">
        <f>IF(' Peticions ET'!H61="", "",' Peticions ET'!H61)</f>
        <v/>
      </c>
      <c r="J71" s="40" t="str">
        <f>IF(' Peticions ET'!I61="", "",' Peticions ET'!I61)</f>
        <v/>
      </c>
      <c r="K71" s="40" t="str">
        <f>IF(' Peticions ET'!J61="", "",' Peticions ET'!J61)</f>
        <v/>
      </c>
      <c r="L71" s="30" t="str">
        <f>IF(' Peticions ET'!K61="", "",' Peticions ET'!K61)</f>
        <v/>
      </c>
      <c r="M71" s="30" t="str">
        <f>IF(' Peticions ET'!L61="", "",' Peticions ET'!L61)</f>
        <v/>
      </c>
      <c r="N71" s="30" t="str">
        <f>IF(' Peticions ET'!M61="", "",' Peticions ET'!M61)</f>
        <v/>
      </c>
      <c r="O71" s="40" t="str">
        <f>IF(' Peticions ET'!O61="", "",' Peticions ET'!O61)</f>
        <v/>
      </c>
      <c r="P71" s="7" t="str">
        <f>IF(' Peticions ET'!N61="", "",' Peticions ET'!N61)</f>
        <v/>
      </c>
      <c r="Q71" s="31" t="str">
        <f>IF(' Peticions ET'!R61="", "",' Peticions ET'!R61)</f>
        <v/>
      </c>
      <c r="R71" s="31" t="str">
        <f>IF(' Peticions ET'!S61="", "",' Peticions ET'!S61)</f>
        <v/>
      </c>
      <c r="S71" t="str">
        <f>IF(' Peticions ET'!P61="", "",' Peticions ET'!P61)</f>
        <v/>
      </c>
      <c r="T71" s="264" t="str">
        <f>IF(' Peticions ET'!Q61="", "",' Peticions ET'!Q61)</f>
        <v/>
      </c>
      <c r="U71" s="1"/>
      <c r="V71" s="1"/>
      <c r="W71" s="3"/>
      <c r="X71" s="31"/>
      <c r="Y71" s="31"/>
      <c r="Z71" s="31"/>
      <c r="AA71" s="32"/>
      <c r="AB71" s="33"/>
      <c r="AC71" s="33"/>
      <c r="AD71" s="33"/>
      <c r="AE71" s="33"/>
      <c r="AF71" s="34"/>
      <c r="AG71" s="34"/>
      <c r="AH71" s="34"/>
      <c r="AI71" s="34"/>
      <c r="AJ71" s="35" t="str">
        <f>IF(' Peticions ET'!Z61="", "",' Peticions ET'!Z61)</f>
        <v/>
      </c>
      <c r="AK71" s="143"/>
      <c r="AL71" s="36"/>
      <c r="AM71" s="37" t="str">
        <f t="shared" si="2"/>
        <v/>
      </c>
      <c r="AN71" s="38" t="str">
        <f t="shared" si="3"/>
        <v/>
      </c>
      <c r="AO71" s="39" t="str">
        <f t="shared" si="4"/>
        <v/>
      </c>
      <c r="AP71" s="40" t="str">
        <f t="shared" si="5"/>
        <v/>
      </c>
      <c r="AQ71" s="229" t="str">
        <f t="shared" si="6"/>
        <v/>
      </c>
      <c r="AR71" s="220">
        <f>IF(A71="",0,IF(BJ71="S",COUNTIF($AQ$17:AQ71,AQ71),0))</f>
        <v>0</v>
      </c>
      <c r="AS71" s="41" t="str">
        <f t="shared" si="17"/>
        <v/>
      </c>
      <c r="AT71" s="42">
        <f xml:space="preserve"> IF(AS71&lt;&gt;"",VLOOKUP(AS71,Calculs!$B$2:$C$34,2,FALSE),0)</f>
        <v>0</v>
      </c>
      <c r="AU71" s="42">
        <f>IF(I71&lt;&gt;"",IF(LEFT(I71,1)="S", Calculs!$C$63,0),0)</f>
        <v>0</v>
      </c>
      <c r="AV71" s="42">
        <f>IF(J71&lt;&gt;"",IF(LEFT(J71,1)="S", Calculs!$C$53,0),0)</f>
        <v>0</v>
      </c>
      <c r="AW71" s="42">
        <f>IF(K71&lt;&gt;"",IF(LEFT(K71,1)="S", Calculs!$C$54,0),0)</f>
        <v>0</v>
      </c>
      <c r="AX71" s="43" t="str">
        <f t="shared" si="7"/>
        <v/>
      </c>
      <c r="AY71" s="43" t="str">
        <f t="shared" si="8"/>
        <v/>
      </c>
      <c r="AZ71" s="43">
        <f>SUMIF(Calculs!$B$2:$B$34,AX71,Calculs!$C$2:$C$34)</f>
        <v>0</v>
      </c>
      <c r="BA71" s="42">
        <f>IF(O71&lt;&gt;"",IF(LEFT(O71,1)="S", Calculs!$C$54,0),0)</f>
        <v>0</v>
      </c>
      <c r="BB71" s="42">
        <f>IF(P71&lt;&gt;"",IF(LEFT(P71,1)="S", Calculs!$C$53,0),0)</f>
        <v>0</v>
      </c>
      <c r="BC71" s="229" t="str">
        <f t="shared" si="9"/>
        <v/>
      </c>
      <c r="BD71" s="220">
        <f>IF(A71="",0, IF(BK71="S",COUNTIF($BC$17:BC71,BC71),0))</f>
        <v>0</v>
      </c>
      <c r="BE71" s="42">
        <f xml:space="preserve"> IF(Q71&lt;&gt;"",IF(Q71&lt;&gt;"Sense monitor",VLOOKUP(_xlfn.CONCAT(LEFT(Q71,2),IF(BF71="NO",".SA",".AA")),Calculs!$B$41:$C$48,2,FALSE),0),0)</f>
        <v>0</v>
      </c>
      <c r="BF71" s="42" t="str">
        <f t="shared" si="10"/>
        <v>NO</v>
      </c>
      <c r="BG71" s="43" t="str">
        <f t="shared" si="18"/>
        <v/>
      </c>
      <c r="BH71" s="42">
        <f>SUMIF(Calculs!$B$32:$B$36,TRIM(BG71),Calculs!$C$32:$C$36)</f>
        <v>0</v>
      </c>
      <c r="BI71" s="42">
        <f>IF(T71&lt;&gt;"",IF(LEFT(T71,1)="S", SUMIF(Calculs!$B$67:$B$70, TRIM(BG71), Calculs!$C$67:$C$70),0),0)</f>
        <v>0</v>
      </c>
      <c r="BJ71" s="40" t="str">
        <f t="shared" si="19"/>
        <v>N</v>
      </c>
      <c r="BK71" s="219" t="str">
        <f t="shared" si="11"/>
        <v>N</v>
      </c>
      <c r="BL71" s="42">
        <f t="shared" si="20"/>
        <v>0</v>
      </c>
      <c r="BM71" s="42"/>
      <c r="BN71" s="42"/>
      <c r="BO71" s="42">
        <f>IF(B71="",0,IF(AND(BJ71="S",AR71=1), VLOOKUP(B71,Calculs!$B$94:$D$99,3), 0) + IF(AND(BK71="S",BD71=1), VLOOKUP(B71,Calculs!$B$94:$F$99,5), 0))</f>
        <v>0</v>
      </c>
      <c r="BP71" s="40" t="str">
        <f t="shared" si="12"/>
        <v/>
      </c>
      <c r="BQ71" s="219" t="str">
        <f t="shared" si="13"/>
        <v/>
      </c>
      <c r="BR71" s="264" t="str">
        <f t="shared" si="14"/>
        <v/>
      </c>
      <c r="BS71" s="264" t="str">
        <f t="shared" si="15"/>
        <v/>
      </c>
    </row>
    <row r="72" spans="1:71" ht="12.75" customHeight="1">
      <c r="A72" s="217" t="str">
        <f>IF(' Peticions ET'!A62="", "",' Peticions ET'!A62)</f>
        <v/>
      </c>
      <c r="B72" s="167" t="str">
        <f t="shared" si="16"/>
        <v/>
      </c>
      <c r="C72" s="167" t="str">
        <f>IF(' Peticions ET'!B62="", "",' Peticions ET'!B62)</f>
        <v/>
      </c>
      <c r="D72" s="167" t="str">
        <f>IF(' Peticions ET'!C62="", "",' Peticions ET'!C62)</f>
        <v/>
      </c>
      <c r="E72" s="167" t="str">
        <f>IF(' Peticions ET'!D62="", "",' Peticions ET'!D62)</f>
        <v/>
      </c>
      <c r="F72" s="166" t="str">
        <f>IF(' Peticions ET'!E62="", "",' Peticions ET'!E62)</f>
        <v/>
      </c>
      <c r="G72" s="166" t="str">
        <f>IF(' Peticions ET'!F62="", "",' Peticions ET'!F62)</f>
        <v/>
      </c>
      <c r="H72" s="30" t="str">
        <f>IF(' Peticions ET'!G62="", "",' Peticions ET'!G62)</f>
        <v/>
      </c>
      <c r="I72" s="40" t="str">
        <f>IF(' Peticions ET'!H62="", "",' Peticions ET'!H62)</f>
        <v/>
      </c>
      <c r="J72" s="40" t="str">
        <f>IF(' Peticions ET'!I62="", "",' Peticions ET'!I62)</f>
        <v/>
      </c>
      <c r="K72" s="40" t="str">
        <f>IF(' Peticions ET'!J62="", "",' Peticions ET'!J62)</f>
        <v/>
      </c>
      <c r="L72" s="30" t="str">
        <f>IF(' Peticions ET'!K62="", "",' Peticions ET'!K62)</f>
        <v/>
      </c>
      <c r="M72" s="30" t="str">
        <f>IF(' Peticions ET'!L62="", "",' Peticions ET'!L62)</f>
        <v/>
      </c>
      <c r="N72" s="30" t="str">
        <f>IF(' Peticions ET'!M62="", "",' Peticions ET'!M62)</f>
        <v/>
      </c>
      <c r="O72" s="40" t="str">
        <f>IF(' Peticions ET'!O62="", "",' Peticions ET'!O62)</f>
        <v/>
      </c>
      <c r="P72" s="7" t="str">
        <f>IF(' Peticions ET'!N62="", "",' Peticions ET'!N62)</f>
        <v/>
      </c>
      <c r="Q72" s="31" t="str">
        <f>IF(' Peticions ET'!R62="", "",' Peticions ET'!R62)</f>
        <v/>
      </c>
      <c r="R72" s="31" t="str">
        <f>IF(' Peticions ET'!S62="", "",' Peticions ET'!S62)</f>
        <v/>
      </c>
      <c r="S72" t="str">
        <f>IF(' Peticions ET'!P62="", "",' Peticions ET'!P62)</f>
        <v/>
      </c>
      <c r="T72" s="264" t="str">
        <f>IF(' Peticions ET'!Q62="", "",' Peticions ET'!Q62)</f>
        <v/>
      </c>
      <c r="U72" s="1"/>
      <c r="V72" s="1"/>
      <c r="W72" s="3"/>
      <c r="X72" s="31"/>
      <c r="Y72" s="31"/>
      <c r="Z72" s="31"/>
      <c r="AA72" s="32"/>
      <c r="AB72" s="33"/>
      <c r="AC72" s="33"/>
      <c r="AD72" s="33"/>
      <c r="AE72" s="33"/>
      <c r="AF72" s="34"/>
      <c r="AG72" s="34"/>
      <c r="AH72" s="34"/>
      <c r="AI72" s="34"/>
      <c r="AJ72" s="35" t="str">
        <f>IF(' Peticions ET'!Z62="", "",' Peticions ET'!Z62)</f>
        <v/>
      </c>
      <c r="AK72" s="143"/>
      <c r="AL72" s="36"/>
      <c r="AM72" s="37" t="str">
        <f t="shared" si="2"/>
        <v/>
      </c>
      <c r="AN72" s="38" t="str">
        <f t="shared" si="3"/>
        <v/>
      </c>
      <c r="AO72" s="39" t="str">
        <f t="shared" si="4"/>
        <v/>
      </c>
      <c r="AP72" s="40" t="str">
        <f t="shared" si="5"/>
        <v/>
      </c>
      <c r="AQ72" s="229" t="str">
        <f t="shared" si="6"/>
        <v/>
      </c>
      <c r="AR72" s="220">
        <f>IF(A72="",0,IF(BJ72="S",COUNTIF($AQ$17:AQ72,AQ72),0))</f>
        <v>0</v>
      </c>
      <c r="AS72" s="41" t="str">
        <f t="shared" si="17"/>
        <v/>
      </c>
      <c r="AT72" s="42">
        <f xml:space="preserve"> IF(AS72&lt;&gt;"",VLOOKUP(AS72,Calculs!$B$2:$C$34,2,FALSE),0)</f>
        <v>0</v>
      </c>
      <c r="AU72" s="42">
        <f>IF(I72&lt;&gt;"",IF(LEFT(I72,1)="S", Calculs!$C$63,0),0)</f>
        <v>0</v>
      </c>
      <c r="AV72" s="42">
        <f>IF(J72&lt;&gt;"",IF(LEFT(J72,1)="S", Calculs!$C$53,0),0)</f>
        <v>0</v>
      </c>
      <c r="AW72" s="42">
        <f>IF(K72&lt;&gt;"",IF(LEFT(K72,1)="S", Calculs!$C$54,0),0)</f>
        <v>0</v>
      </c>
      <c r="AX72" s="43" t="str">
        <f t="shared" si="7"/>
        <v/>
      </c>
      <c r="AY72" s="43" t="str">
        <f t="shared" si="8"/>
        <v/>
      </c>
      <c r="AZ72" s="43">
        <f>SUMIF(Calculs!$B$2:$B$34,AX72,Calculs!$C$2:$C$34)</f>
        <v>0</v>
      </c>
      <c r="BA72" s="42">
        <f>IF(O72&lt;&gt;"",IF(LEFT(O72,1)="S", Calculs!$C$54,0),0)</f>
        <v>0</v>
      </c>
      <c r="BB72" s="42">
        <f>IF(P72&lt;&gt;"",IF(LEFT(P72,1)="S", Calculs!$C$53,0),0)</f>
        <v>0</v>
      </c>
      <c r="BC72" s="229" t="str">
        <f t="shared" si="9"/>
        <v/>
      </c>
      <c r="BD72" s="220">
        <f>IF(A72="",0, IF(BK72="S",COUNTIF($BC$17:BC72,BC72),0))</f>
        <v>0</v>
      </c>
      <c r="BE72" s="42">
        <f xml:space="preserve"> IF(Q72&lt;&gt;"",IF(Q72&lt;&gt;"Sense monitor",VLOOKUP(_xlfn.CONCAT(LEFT(Q72,2),IF(BF72="NO",".SA",".AA")),Calculs!$B$41:$C$48,2,FALSE),0),0)</f>
        <v>0</v>
      </c>
      <c r="BF72" s="42" t="str">
        <f t="shared" si="10"/>
        <v>NO</v>
      </c>
      <c r="BG72" s="43" t="str">
        <f t="shared" si="18"/>
        <v/>
      </c>
      <c r="BH72" s="42">
        <f>SUMIF(Calculs!$B$32:$B$36,TRIM(BG72),Calculs!$C$32:$C$36)</f>
        <v>0</v>
      </c>
      <c r="BI72" s="42">
        <f>IF(T72&lt;&gt;"",IF(LEFT(T72,1)="S", SUMIF(Calculs!$B$67:$B$70, TRIM(BG72), Calculs!$C$67:$C$70),0),0)</f>
        <v>0</v>
      </c>
      <c r="BJ72" s="40" t="str">
        <f t="shared" si="19"/>
        <v>N</v>
      </c>
      <c r="BK72" s="219" t="str">
        <f t="shared" si="11"/>
        <v>N</v>
      </c>
      <c r="BL72" s="42">
        <f t="shared" si="20"/>
        <v>0</v>
      </c>
      <c r="BM72" s="42"/>
      <c r="BN72" s="42"/>
      <c r="BO72" s="42">
        <f>IF(B72="",0,IF(AND(BJ72="S",AR72=1), VLOOKUP(B72,Calculs!$B$94:$D$99,3), 0) + IF(AND(BK72="S",BD72=1), VLOOKUP(B72,Calculs!$B$94:$F$99,5), 0))</f>
        <v>0</v>
      </c>
      <c r="BP72" s="40" t="str">
        <f t="shared" si="12"/>
        <v/>
      </c>
      <c r="BQ72" s="219" t="str">
        <f t="shared" si="13"/>
        <v/>
      </c>
      <c r="BR72" s="264" t="str">
        <f t="shared" si="14"/>
        <v/>
      </c>
      <c r="BS72" s="264" t="str">
        <f t="shared" si="15"/>
        <v/>
      </c>
    </row>
    <row r="73" spans="1:71" ht="12.75" customHeight="1">
      <c r="A73" s="217" t="str">
        <f>IF(' Peticions ET'!A63="", "",' Peticions ET'!A63)</f>
        <v/>
      </c>
      <c r="B73" s="167" t="str">
        <f t="shared" si="16"/>
        <v/>
      </c>
      <c r="C73" s="167" t="str">
        <f>IF(' Peticions ET'!B63="", "",' Peticions ET'!B63)</f>
        <v/>
      </c>
      <c r="D73" s="167" t="str">
        <f>IF(' Peticions ET'!C63="", "",' Peticions ET'!C63)</f>
        <v/>
      </c>
      <c r="E73" s="167" t="str">
        <f>IF(' Peticions ET'!D63="", "",' Peticions ET'!D63)</f>
        <v/>
      </c>
      <c r="F73" s="166" t="str">
        <f>IF(' Peticions ET'!E63="", "",' Peticions ET'!E63)</f>
        <v/>
      </c>
      <c r="G73" s="166" t="str">
        <f>IF(' Peticions ET'!F63="", "",' Peticions ET'!F63)</f>
        <v/>
      </c>
      <c r="H73" s="30" t="str">
        <f>IF(' Peticions ET'!G63="", "",' Peticions ET'!G63)</f>
        <v/>
      </c>
      <c r="I73" s="40" t="str">
        <f>IF(' Peticions ET'!H63="", "",' Peticions ET'!H63)</f>
        <v/>
      </c>
      <c r="J73" s="40" t="str">
        <f>IF(' Peticions ET'!I63="", "",' Peticions ET'!I63)</f>
        <v/>
      </c>
      <c r="K73" s="40" t="str">
        <f>IF(' Peticions ET'!J63="", "",' Peticions ET'!J63)</f>
        <v/>
      </c>
      <c r="L73" s="30" t="str">
        <f>IF(' Peticions ET'!K63="", "",' Peticions ET'!K63)</f>
        <v/>
      </c>
      <c r="M73" s="30" t="str">
        <f>IF(' Peticions ET'!L63="", "",' Peticions ET'!L63)</f>
        <v/>
      </c>
      <c r="N73" s="30" t="str">
        <f>IF(' Peticions ET'!M63="", "",' Peticions ET'!M63)</f>
        <v/>
      </c>
      <c r="O73" s="40" t="str">
        <f>IF(' Peticions ET'!O63="", "",' Peticions ET'!O63)</f>
        <v/>
      </c>
      <c r="P73" s="7" t="str">
        <f>IF(' Peticions ET'!N63="", "",' Peticions ET'!N63)</f>
        <v/>
      </c>
      <c r="Q73" s="31" t="str">
        <f>IF(' Peticions ET'!R63="", "",' Peticions ET'!R63)</f>
        <v/>
      </c>
      <c r="R73" s="31" t="str">
        <f>IF(' Peticions ET'!S63="", "",' Peticions ET'!S63)</f>
        <v/>
      </c>
      <c r="S73" t="str">
        <f>IF(' Peticions ET'!P63="", "",' Peticions ET'!P63)</f>
        <v/>
      </c>
      <c r="T73" s="264" t="str">
        <f>IF(' Peticions ET'!Q63="", "",' Peticions ET'!Q63)</f>
        <v/>
      </c>
      <c r="U73" s="1"/>
      <c r="V73" s="1"/>
      <c r="W73" s="3"/>
      <c r="X73" s="31"/>
      <c r="Y73" s="31"/>
      <c r="Z73" s="31"/>
      <c r="AA73" s="32"/>
      <c r="AB73" s="33"/>
      <c r="AC73" s="33"/>
      <c r="AD73" s="33"/>
      <c r="AE73" s="33"/>
      <c r="AF73" s="34"/>
      <c r="AG73" s="34"/>
      <c r="AH73" s="34"/>
      <c r="AI73" s="34"/>
      <c r="AJ73" s="35" t="str">
        <f>IF(' Peticions ET'!Z63="", "",' Peticions ET'!Z63)</f>
        <v/>
      </c>
      <c r="AK73" s="143"/>
      <c r="AL73" s="36"/>
      <c r="AM73" s="37" t="str">
        <f t="shared" si="2"/>
        <v/>
      </c>
      <c r="AN73" s="38" t="str">
        <f t="shared" si="3"/>
        <v/>
      </c>
      <c r="AO73" s="39" t="str">
        <f t="shared" si="4"/>
        <v/>
      </c>
      <c r="AP73" s="40" t="str">
        <f t="shared" si="5"/>
        <v/>
      </c>
      <c r="AQ73" s="229" t="str">
        <f t="shared" si="6"/>
        <v/>
      </c>
      <c r="AR73" s="220">
        <f>IF(A73="",0,IF(BJ73="S",COUNTIF($AQ$17:AQ73,AQ73),0))</f>
        <v>0</v>
      </c>
      <c r="AS73" s="41" t="str">
        <f t="shared" si="17"/>
        <v/>
      </c>
      <c r="AT73" s="42">
        <f xml:space="preserve"> IF(AS73&lt;&gt;"",VLOOKUP(AS73,Calculs!$B$2:$C$34,2,FALSE),0)</f>
        <v>0</v>
      </c>
      <c r="AU73" s="42">
        <f>IF(I73&lt;&gt;"",IF(LEFT(I73,1)="S", Calculs!$C$63,0),0)</f>
        <v>0</v>
      </c>
      <c r="AV73" s="42">
        <f>IF(J73&lt;&gt;"",IF(LEFT(J73,1)="S", Calculs!$C$53,0),0)</f>
        <v>0</v>
      </c>
      <c r="AW73" s="42">
        <f>IF(K73&lt;&gt;"",IF(LEFT(K73,1)="S", Calculs!$C$54,0),0)</f>
        <v>0</v>
      </c>
      <c r="AX73" s="43" t="str">
        <f t="shared" si="7"/>
        <v/>
      </c>
      <c r="AY73" s="43" t="str">
        <f t="shared" si="8"/>
        <v/>
      </c>
      <c r="AZ73" s="43">
        <f>SUMIF(Calculs!$B$2:$B$34,AX73,Calculs!$C$2:$C$34)</f>
        <v>0</v>
      </c>
      <c r="BA73" s="42">
        <f>IF(O73&lt;&gt;"",IF(LEFT(O73,1)="S", Calculs!$C$54,0),0)</f>
        <v>0</v>
      </c>
      <c r="BB73" s="42">
        <f>IF(P73&lt;&gt;"",IF(LEFT(P73,1)="S", Calculs!$C$53,0),0)</f>
        <v>0</v>
      </c>
      <c r="BC73" s="229" t="str">
        <f t="shared" si="9"/>
        <v/>
      </c>
      <c r="BD73" s="220">
        <f>IF(A73="",0, IF(BK73="S",COUNTIF($BC$17:BC73,BC73),0))</f>
        <v>0</v>
      </c>
      <c r="BE73" s="42">
        <f xml:space="preserve"> IF(Q73&lt;&gt;"",IF(Q73&lt;&gt;"Sense monitor",VLOOKUP(_xlfn.CONCAT(LEFT(Q73,2),IF(BF73="NO",".SA",".AA")),Calculs!$B$41:$C$48,2,FALSE),0),0)</f>
        <v>0</v>
      </c>
      <c r="BF73" s="42" t="str">
        <f t="shared" si="10"/>
        <v>NO</v>
      </c>
      <c r="BG73" s="43" t="str">
        <f t="shared" si="18"/>
        <v/>
      </c>
      <c r="BH73" s="42">
        <f>SUMIF(Calculs!$B$32:$B$36,TRIM(BG73),Calculs!$C$32:$C$36)</f>
        <v>0</v>
      </c>
      <c r="BI73" s="42">
        <f>IF(T73&lt;&gt;"",IF(LEFT(T73,1)="S", SUMIF(Calculs!$B$67:$B$70, TRIM(BG73), Calculs!$C$67:$C$70),0),0)</f>
        <v>0</v>
      </c>
      <c r="BJ73" s="40" t="str">
        <f t="shared" si="19"/>
        <v>N</v>
      </c>
      <c r="BK73" s="219" t="str">
        <f t="shared" si="11"/>
        <v>N</v>
      </c>
      <c r="BL73" s="42">
        <f t="shared" si="20"/>
        <v>0</v>
      </c>
      <c r="BM73" s="42"/>
      <c r="BN73" s="42"/>
      <c r="BO73" s="42">
        <f>IF(B73="",0,IF(AND(BJ73="S",AR73=1), VLOOKUP(B73,Calculs!$B$94:$D$99,3), 0) + IF(AND(BK73="S",BD73=1), VLOOKUP(B73,Calculs!$B$94:$F$99,5), 0))</f>
        <v>0</v>
      </c>
      <c r="BP73" s="40" t="str">
        <f t="shared" si="12"/>
        <v/>
      </c>
      <c r="BQ73" s="219" t="str">
        <f t="shared" si="13"/>
        <v/>
      </c>
      <c r="BR73" s="264" t="str">
        <f t="shared" si="14"/>
        <v/>
      </c>
      <c r="BS73" s="264" t="str">
        <f t="shared" si="15"/>
        <v/>
      </c>
    </row>
    <row r="74" spans="1:71" ht="12.75" customHeight="1">
      <c r="A74" s="217" t="str">
        <f>IF(' Peticions ET'!A64="", "",' Peticions ET'!A64)</f>
        <v/>
      </c>
      <c r="B74" s="167" t="str">
        <f t="shared" si="16"/>
        <v/>
      </c>
      <c r="C74" s="167" t="str">
        <f>IF(' Peticions ET'!B64="", "",' Peticions ET'!B64)</f>
        <v/>
      </c>
      <c r="D74" s="167" t="str">
        <f>IF(' Peticions ET'!C64="", "",' Peticions ET'!C64)</f>
        <v/>
      </c>
      <c r="E74" s="167" t="str">
        <f>IF(' Peticions ET'!D64="", "",' Peticions ET'!D64)</f>
        <v/>
      </c>
      <c r="F74" s="166" t="str">
        <f>IF(' Peticions ET'!E64="", "",' Peticions ET'!E64)</f>
        <v/>
      </c>
      <c r="G74" s="166" t="str">
        <f>IF(' Peticions ET'!F64="", "",' Peticions ET'!F64)</f>
        <v/>
      </c>
      <c r="H74" s="30" t="str">
        <f>IF(' Peticions ET'!G64="", "",' Peticions ET'!G64)</f>
        <v/>
      </c>
      <c r="I74" s="40" t="str">
        <f>IF(' Peticions ET'!H64="", "",' Peticions ET'!H64)</f>
        <v/>
      </c>
      <c r="J74" s="40" t="str">
        <f>IF(' Peticions ET'!I64="", "",' Peticions ET'!I64)</f>
        <v/>
      </c>
      <c r="K74" s="40" t="str">
        <f>IF(' Peticions ET'!J64="", "",' Peticions ET'!J64)</f>
        <v/>
      </c>
      <c r="L74" s="30" t="str">
        <f>IF(' Peticions ET'!K64="", "",' Peticions ET'!K64)</f>
        <v/>
      </c>
      <c r="M74" s="30" t="str">
        <f>IF(' Peticions ET'!L64="", "",' Peticions ET'!L64)</f>
        <v/>
      </c>
      <c r="N74" s="30" t="str">
        <f>IF(' Peticions ET'!M64="", "",' Peticions ET'!M64)</f>
        <v/>
      </c>
      <c r="O74" s="40" t="str">
        <f>IF(' Peticions ET'!O64="", "",' Peticions ET'!O64)</f>
        <v/>
      </c>
      <c r="P74" s="7" t="str">
        <f>IF(' Peticions ET'!N64="", "",' Peticions ET'!N64)</f>
        <v/>
      </c>
      <c r="Q74" s="31" t="str">
        <f>IF(' Peticions ET'!R64="", "",' Peticions ET'!R64)</f>
        <v/>
      </c>
      <c r="R74" s="31" t="str">
        <f>IF(' Peticions ET'!S64="", "",' Peticions ET'!S64)</f>
        <v/>
      </c>
      <c r="S74" t="str">
        <f>IF(' Peticions ET'!P64="", "",' Peticions ET'!P64)</f>
        <v/>
      </c>
      <c r="T74" s="264" t="str">
        <f>IF(' Peticions ET'!Q64="", "",' Peticions ET'!Q64)</f>
        <v/>
      </c>
      <c r="U74" s="1"/>
      <c r="V74" s="1"/>
      <c r="W74" s="3"/>
      <c r="X74" s="31"/>
      <c r="Y74" s="31"/>
      <c r="Z74" s="31"/>
      <c r="AA74" s="32"/>
      <c r="AB74" s="33"/>
      <c r="AC74" s="33"/>
      <c r="AD74" s="33"/>
      <c r="AE74" s="33"/>
      <c r="AF74" s="34"/>
      <c r="AG74" s="34"/>
      <c r="AH74" s="34"/>
      <c r="AI74" s="34"/>
      <c r="AJ74" s="35" t="str">
        <f>IF(' Peticions ET'!Z64="", "",' Peticions ET'!Z64)</f>
        <v/>
      </c>
      <c r="AK74" s="143"/>
      <c r="AL74" s="36"/>
      <c r="AM74" s="37" t="str">
        <f t="shared" si="2"/>
        <v/>
      </c>
      <c r="AN74" s="38" t="str">
        <f t="shared" si="3"/>
        <v/>
      </c>
      <c r="AO74" s="39" t="str">
        <f t="shared" si="4"/>
        <v/>
      </c>
      <c r="AP74" s="40" t="str">
        <f t="shared" si="5"/>
        <v/>
      </c>
      <c r="AQ74" s="229" t="str">
        <f t="shared" si="6"/>
        <v/>
      </c>
      <c r="AR74" s="220">
        <f>IF(A74="",0,IF(BJ74="S",COUNTIF($AQ$17:AQ74,AQ74),0))</f>
        <v>0</v>
      </c>
      <c r="AS74" s="41" t="str">
        <f t="shared" si="17"/>
        <v/>
      </c>
      <c r="AT74" s="42">
        <f xml:space="preserve"> IF(AS74&lt;&gt;"",VLOOKUP(AS74,Calculs!$B$2:$C$34,2,FALSE),0)</f>
        <v>0</v>
      </c>
      <c r="AU74" s="42">
        <f>IF(I74&lt;&gt;"",IF(LEFT(I74,1)="S", Calculs!$C$63,0),0)</f>
        <v>0</v>
      </c>
      <c r="AV74" s="42">
        <f>IF(J74&lt;&gt;"",IF(LEFT(J74,1)="S", Calculs!$C$53,0),0)</f>
        <v>0</v>
      </c>
      <c r="AW74" s="42">
        <f>IF(K74&lt;&gt;"",IF(LEFT(K74,1)="S", Calculs!$C$54,0),0)</f>
        <v>0</v>
      </c>
      <c r="AX74" s="43" t="str">
        <f t="shared" si="7"/>
        <v/>
      </c>
      <c r="AY74" s="43" t="str">
        <f t="shared" si="8"/>
        <v/>
      </c>
      <c r="AZ74" s="43">
        <f>SUMIF(Calculs!$B$2:$B$34,AX74,Calculs!$C$2:$C$34)</f>
        <v>0</v>
      </c>
      <c r="BA74" s="42">
        <f>IF(O74&lt;&gt;"",IF(LEFT(O74,1)="S", Calculs!$C$54,0),0)</f>
        <v>0</v>
      </c>
      <c r="BB74" s="42">
        <f>IF(P74&lt;&gt;"",IF(LEFT(P74,1)="S", Calculs!$C$53,0),0)</f>
        <v>0</v>
      </c>
      <c r="BC74" s="229" t="str">
        <f t="shared" si="9"/>
        <v/>
      </c>
      <c r="BD74" s="220">
        <f>IF(A74="",0, IF(BK74="S",COUNTIF($BC$17:BC74,BC74),0))</f>
        <v>0</v>
      </c>
      <c r="BE74" s="42">
        <f xml:space="preserve"> IF(Q74&lt;&gt;"",IF(Q74&lt;&gt;"Sense monitor",VLOOKUP(_xlfn.CONCAT(LEFT(Q74,2),IF(BF74="NO",".SA",".AA")),Calculs!$B$41:$C$48,2,FALSE),0),0)</f>
        <v>0</v>
      </c>
      <c r="BF74" s="42" t="str">
        <f t="shared" si="10"/>
        <v>NO</v>
      </c>
      <c r="BG74" s="43" t="str">
        <f t="shared" si="18"/>
        <v/>
      </c>
      <c r="BH74" s="42">
        <f>SUMIF(Calculs!$B$32:$B$36,TRIM(BG74),Calculs!$C$32:$C$36)</f>
        <v>0</v>
      </c>
      <c r="BI74" s="42">
        <f>IF(T74&lt;&gt;"",IF(LEFT(T74,1)="S", SUMIF(Calculs!$B$67:$B$70, TRIM(BG74), Calculs!$C$67:$C$70),0),0)</f>
        <v>0</v>
      </c>
      <c r="BJ74" s="40" t="str">
        <f t="shared" si="19"/>
        <v>N</v>
      </c>
      <c r="BK74" s="219" t="str">
        <f t="shared" si="11"/>
        <v>N</v>
      </c>
      <c r="BL74" s="42">
        <f t="shared" si="20"/>
        <v>0</v>
      </c>
      <c r="BM74" s="42"/>
      <c r="BN74" s="42"/>
      <c r="BO74" s="42">
        <f>IF(B74="",0,IF(AND(BJ74="S",AR74=1), VLOOKUP(B74,Calculs!$B$94:$D$99,3), 0) + IF(AND(BK74="S",BD74=1), VLOOKUP(B74,Calculs!$B$94:$F$99,5), 0))</f>
        <v>0</v>
      </c>
      <c r="BP74" s="40" t="str">
        <f t="shared" si="12"/>
        <v/>
      </c>
      <c r="BQ74" s="219" t="str">
        <f t="shared" si="13"/>
        <v/>
      </c>
      <c r="BR74" s="264" t="str">
        <f t="shared" si="14"/>
        <v/>
      </c>
      <c r="BS74" s="264" t="str">
        <f t="shared" si="15"/>
        <v/>
      </c>
    </row>
    <row r="75" spans="1:71" ht="12.75" customHeight="1">
      <c r="A75" s="217" t="str">
        <f>IF(' Peticions ET'!A65="", "",' Peticions ET'!A65)</f>
        <v/>
      </c>
      <c r="B75" s="167" t="str">
        <f t="shared" si="16"/>
        <v/>
      </c>
      <c r="C75" s="167" t="str">
        <f>IF(' Peticions ET'!B65="", "",' Peticions ET'!B65)</f>
        <v/>
      </c>
      <c r="D75" s="167" t="str">
        <f>IF(' Peticions ET'!C65="", "",' Peticions ET'!C65)</f>
        <v/>
      </c>
      <c r="E75" s="167" t="str">
        <f>IF(' Peticions ET'!D65="", "",' Peticions ET'!D65)</f>
        <v/>
      </c>
      <c r="F75" s="166" t="str">
        <f>IF(' Peticions ET'!E65="", "",' Peticions ET'!E65)</f>
        <v/>
      </c>
      <c r="G75" s="166" t="str">
        <f>IF(' Peticions ET'!F65="", "",' Peticions ET'!F65)</f>
        <v/>
      </c>
      <c r="H75" s="30" t="str">
        <f>IF(' Peticions ET'!G65="", "",' Peticions ET'!G65)</f>
        <v/>
      </c>
      <c r="I75" s="40" t="str">
        <f>IF(' Peticions ET'!H65="", "",' Peticions ET'!H65)</f>
        <v/>
      </c>
      <c r="J75" s="40" t="str">
        <f>IF(' Peticions ET'!I65="", "",' Peticions ET'!I65)</f>
        <v/>
      </c>
      <c r="K75" s="40" t="str">
        <f>IF(' Peticions ET'!J65="", "",' Peticions ET'!J65)</f>
        <v/>
      </c>
      <c r="L75" s="30" t="str">
        <f>IF(' Peticions ET'!K65="", "",' Peticions ET'!K65)</f>
        <v/>
      </c>
      <c r="M75" s="30" t="str">
        <f>IF(' Peticions ET'!L65="", "",' Peticions ET'!L65)</f>
        <v/>
      </c>
      <c r="N75" s="30" t="str">
        <f>IF(' Peticions ET'!M65="", "",' Peticions ET'!M65)</f>
        <v/>
      </c>
      <c r="O75" s="40" t="str">
        <f>IF(' Peticions ET'!O65="", "",' Peticions ET'!O65)</f>
        <v/>
      </c>
      <c r="P75" s="7" t="str">
        <f>IF(' Peticions ET'!N65="", "",' Peticions ET'!N65)</f>
        <v/>
      </c>
      <c r="Q75" s="31" t="str">
        <f>IF(' Peticions ET'!R65="", "",' Peticions ET'!R65)</f>
        <v/>
      </c>
      <c r="R75" s="31" t="str">
        <f>IF(' Peticions ET'!S65="", "",' Peticions ET'!S65)</f>
        <v/>
      </c>
      <c r="S75" t="str">
        <f>IF(' Peticions ET'!P65="", "",' Peticions ET'!P65)</f>
        <v/>
      </c>
      <c r="T75" s="264" t="str">
        <f>IF(' Peticions ET'!Q65="", "",' Peticions ET'!Q65)</f>
        <v/>
      </c>
      <c r="U75" s="1"/>
      <c r="V75" s="1"/>
      <c r="W75" s="3"/>
      <c r="X75" s="31"/>
      <c r="Y75" s="31"/>
      <c r="Z75" s="31"/>
      <c r="AA75" s="32"/>
      <c r="AB75" s="33"/>
      <c r="AC75" s="33"/>
      <c r="AD75" s="33"/>
      <c r="AE75" s="33"/>
      <c r="AF75" s="34"/>
      <c r="AG75" s="34"/>
      <c r="AH75" s="34"/>
      <c r="AI75" s="34"/>
      <c r="AJ75" s="35" t="str">
        <f>IF(' Peticions ET'!Z65="", "",' Peticions ET'!Z65)</f>
        <v/>
      </c>
      <c r="AK75" s="143"/>
      <c r="AL75" s="36"/>
      <c r="AM75" s="37" t="str">
        <f t="shared" si="2"/>
        <v/>
      </c>
      <c r="AN75" s="38" t="str">
        <f t="shared" si="3"/>
        <v/>
      </c>
      <c r="AO75" s="39" t="str">
        <f t="shared" si="4"/>
        <v/>
      </c>
      <c r="AP75" s="40" t="str">
        <f t="shared" si="5"/>
        <v/>
      </c>
      <c r="AQ75" s="229" t="str">
        <f t="shared" si="6"/>
        <v/>
      </c>
      <c r="AR75" s="220">
        <f>IF(A75="",0,IF(BJ75="S",COUNTIF($AQ$17:AQ75,AQ75),0))</f>
        <v>0</v>
      </c>
      <c r="AS75" s="41" t="str">
        <f t="shared" si="17"/>
        <v/>
      </c>
      <c r="AT75" s="42">
        <f xml:space="preserve"> IF(AS75&lt;&gt;"",VLOOKUP(AS75,Calculs!$B$2:$C$34,2,FALSE),0)</f>
        <v>0</v>
      </c>
      <c r="AU75" s="42">
        <f>IF(I75&lt;&gt;"",IF(LEFT(I75,1)="S", Calculs!$C$63,0),0)</f>
        <v>0</v>
      </c>
      <c r="AV75" s="42">
        <f>IF(J75&lt;&gt;"",IF(LEFT(J75,1)="S", Calculs!$C$53,0),0)</f>
        <v>0</v>
      </c>
      <c r="AW75" s="42">
        <f>IF(K75&lt;&gt;"",IF(LEFT(K75,1)="S", Calculs!$C$54,0),0)</f>
        <v>0</v>
      </c>
      <c r="AX75" s="43" t="str">
        <f t="shared" si="7"/>
        <v/>
      </c>
      <c r="AY75" s="43" t="str">
        <f t="shared" si="8"/>
        <v/>
      </c>
      <c r="AZ75" s="43">
        <f>SUMIF(Calculs!$B$2:$B$34,AX75,Calculs!$C$2:$C$34)</f>
        <v>0</v>
      </c>
      <c r="BA75" s="42">
        <f>IF(O75&lt;&gt;"",IF(LEFT(O75,1)="S", Calculs!$C$54,0),0)</f>
        <v>0</v>
      </c>
      <c r="BB75" s="42">
        <f>IF(P75&lt;&gt;"",IF(LEFT(P75,1)="S", Calculs!$C$53,0),0)</f>
        <v>0</v>
      </c>
      <c r="BC75" s="229" t="str">
        <f t="shared" si="9"/>
        <v/>
      </c>
      <c r="BD75" s="220">
        <f>IF(A75="",0, IF(BK75="S",COUNTIF($BC$17:BC75,BC75),0))</f>
        <v>0</v>
      </c>
      <c r="BE75" s="42">
        <f xml:space="preserve"> IF(Q75&lt;&gt;"",IF(Q75&lt;&gt;"Sense monitor",VLOOKUP(_xlfn.CONCAT(LEFT(Q75,2),IF(BF75="NO",".SA",".AA")),Calculs!$B$41:$C$48,2,FALSE),0),0)</f>
        <v>0</v>
      </c>
      <c r="BF75" s="42" t="str">
        <f t="shared" si="10"/>
        <v>NO</v>
      </c>
      <c r="BG75" s="43" t="str">
        <f t="shared" si="18"/>
        <v/>
      </c>
      <c r="BH75" s="42">
        <f>SUMIF(Calculs!$B$32:$B$36,TRIM(BG75),Calculs!$C$32:$C$36)</f>
        <v>0</v>
      </c>
      <c r="BI75" s="42">
        <f>IF(T75&lt;&gt;"",IF(LEFT(T75,1)="S", SUMIF(Calculs!$B$67:$B$70, TRIM(BG75), Calculs!$C$67:$C$70),0),0)</f>
        <v>0</v>
      </c>
      <c r="BJ75" s="40" t="str">
        <f t="shared" si="19"/>
        <v>N</v>
      </c>
      <c r="BK75" s="219" t="str">
        <f t="shared" si="11"/>
        <v>N</v>
      </c>
      <c r="BL75" s="42">
        <f t="shared" si="20"/>
        <v>0</v>
      </c>
      <c r="BM75" s="42"/>
      <c r="BN75" s="42"/>
      <c r="BO75" s="42">
        <f>IF(B75="",0,IF(AND(BJ75="S",AR75=1), VLOOKUP(B75,Calculs!$B$94:$D$99,3), 0) + IF(AND(BK75="S",BD75=1), VLOOKUP(B75,Calculs!$B$94:$F$99,5), 0))</f>
        <v>0</v>
      </c>
      <c r="BP75" s="40" t="str">
        <f t="shared" si="12"/>
        <v/>
      </c>
      <c r="BQ75" s="219" t="str">
        <f t="shared" si="13"/>
        <v/>
      </c>
      <c r="BR75" s="264" t="str">
        <f t="shared" si="14"/>
        <v/>
      </c>
      <c r="BS75" s="264" t="str">
        <f t="shared" si="15"/>
        <v/>
      </c>
    </row>
    <row r="76" spans="1:71" ht="12.75" customHeight="1">
      <c r="A76" s="217" t="str">
        <f>IF(' Peticions ET'!A66="", "",' Peticions ET'!A66)</f>
        <v/>
      </c>
      <c r="B76" s="167" t="str">
        <f t="shared" si="16"/>
        <v/>
      </c>
      <c r="C76" s="167" t="str">
        <f>IF(' Peticions ET'!B66="", "",' Peticions ET'!B66)</f>
        <v/>
      </c>
      <c r="D76" s="167" t="str">
        <f>IF(' Peticions ET'!C66="", "",' Peticions ET'!C66)</f>
        <v/>
      </c>
      <c r="E76" s="167" t="str">
        <f>IF(' Peticions ET'!D66="", "",' Peticions ET'!D66)</f>
        <v/>
      </c>
      <c r="F76" s="166" t="str">
        <f>IF(' Peticions ET'!E66="", "",' Peticions ET'!E66)</f>
        <v/>
      </c>
      <c r="G76" s="166" t="str">
        <f>IF(' Peticions ET'!F66="", "",' Peticions ET'!F66)</f>
        <v/>
      </c>
      <c r="H76" s="30" t="str">
        <f>IF(' Peticions ET'!G66="", "",' Peticions ET'!G66)</f>
        <v/>
      </c>
      <c r="I76" s="40" t="str">
        <f>IF(' Peticions ET'!H66="", "",' Peticions ET'!H66)</f>
        <v/>
      </c>
      <c r="J76" s="40" t="str">
        <f>IF(' Peticions ET'!I66="", "",' Peticions ET'!I66)</f>
        <v/>
      </c>
      <c r="K76" s="40" t="str">
        <f>IF(' Peticions ET'!J66="", "",' Peticions ET'!J66)</f>
        <v/>
      </c>
      <c r="L76" s="30" t="str">
        <f>IF(' Peticions ET'!K66="", "",' Peticions ET'!K66)</f>
        <v/>
      </c>
      <c r="M76" s="30" t="str">
        <f>IF(' Peticions ET'!L66="", "",' Peticions ET'!L66)</f>
        <v/>
      </c>
      <c r="N76" s="30" t="str">
        <f>IF(' Peticions ET'!M66="", "",' Peticions ET'!M66)</f>
        <v/>
      </c>
      <c r="O76" s="40" t="str">
        <f>IF(' Peticions ET'!O66="", "",' Peticions ET'!O66)</f>
        <v/>
      </c>
      <c r="P76" s="7" t="str">
        <f>IF(' Peticions ET'!N66="", "",' Peticions ET'!N66)</f>
        <v/>
      </c>
      <c r="Q76" s="31" t="str">
        <f>IF(' Peticions ET'!R66="", "",' Peticions ET'!R66)</f>
        <v/>
      </c>
      <c r="R76" s="31" t="str">
        <f>IF(' Peticions ET'!S66="", "",' Peticions ET'!S66)</f>
        <v/>
      </c>
      <c r="S76" t="str">
        <f>IF(' Peticions ET'!P66="", "",' Peticions ET'!P66)</f>
        <v/>
      </c>
      <c r="T76" s="264" t="str">
        <f>IF(' Peticions ET'!Q66="", "",' Peticions ET'!Q66)</f>
        <v/>
      </c>
      <c r="U76" s="1"/>
      <c r="V76" s="1"/>
      <c r="W76" s="3"/>
      <c r="X76" s="31"/>
      <c r="Y76" s="31"/>
      <c r="Z76" s="31"/>
      <c r="AA76" s="32"/>
      <c r="AB76" s="33"/>
      <c r="AC76" s="33"/>
      <c r="AD76" s="33"/>
      <c r="AE76" s="33"/>
      <c r="AF76" s="34"/>
      <c r="AG76" s="34"/>
      <c r="AH76" s="34"/>
      <c r="AI76" s="34"/>
      <c r="AJ76" s="35" t="str">
        <f>IF(' Peticions ET'!Z66="", "",' Peticions ET'!Z66)</f>
        <v/>
      </c>
      <c r="AK76" s="143"/>
      <c r="AL76" s="36"/>
      <c r="AM76" s="37" t="str">
        <f t="shared" si="2"/>
        <v/>
      </c>
      <c r="AN76" s="38" t="str">
        <f t="shared" si="3"/>
        <v/>
      </c>
      <c r="AO76" s="39" t="str">
        <f t="shared" si="4"/>
        <v/>
      </c>
      <c r="AP76" s="40" t="str">
        <f t="shared" si="5"/>
        <v/>
      </c>
      <c r="AQ76" s="229" t="str">
        <f t="shared" si="6"/>
        <v/>
      </c>
      <c r="AR76" s="220">
        <f>IF(A76="",0,IF(BJ76="S",COUNTIF($AQ$17:AQ76,AQ76),0))</f>
        <v>0</v>
      </c>
      <c r="AS76" s="41" t="str">
        <f t="shared" si="17"/>
        <v/>
      </c>
      <c r="AT76" s="42">
        <f xml:space="preserve"> IF(AS76&lt;&gt;"",VLOOKUP(AS76,Calculs!$B$2:$C$34,2,FALSE),0)</f>
        <v>0</v>
      </c>
      <c r="AU76" s="42">
        <f>IF(I76&lt;&gt;"",IF(LEFT(I76,1)="S", Calculs!$C$63,0),0)</f>
        <v>0</v>
      </c>
      <c r="AV76" s="42">
        <f>IF(J76&lt;&gt;"",IF(LEFT(J76,1)="S", Calculs!$C$53,0),0)</f>
        <v>0</v>
      </c>
      <c r="AW76" s="42">
        <f>IF(K76&lt;&gt;"",IF(LEFT(K76,1)="S", Calculs!$C$54,0),0)</f>
        <v>0</v>
      </c>
      <c r="AX76" s="43" t="str">
        <f t="shared" si="7"/>
        <v/>
      </c>
      <c r="AY76" s="43" t="str">
        <f t="shared" si="8"/>
        <v/>
      </c>
      <c r="AZ76" s="43">
        <f>SUMIF(Calculs!$B$2:$B$34,AX76,Calculs!$C$2:$C$34)</f>
        <v>0</v>
      </c>
      <c r="BA76" s="42">
        <f>IF(O76&lt;&gt;"",IF(LEFT(O76,1)="S", Calculs!$C$54,0),0)</f>
        <v>0</v>
      </c>
      <c r="BB76" s="42">
        <f>IF(P76&lt;&gt;"",IF(LEFT(P76,1)="S", Calculs!$C$53,0),0)</f>
        <v>0</v>
      </c>
      <c r="BC76" s="229" t="str">
        <f t="shared" si="9"/>
        <v/>
      </c>
      <c r="BD76" s="220">
        <f>IF(A76="",0, IF(BK76="S",COUNTIF($BC$17:BC76,BC76),0))</f>
        <v>0</v>
      </c>
      <c r="BE76" s="42">
        <f xml:space="preserve"> IF(Q76&lt;&gt;"",IF(Q76&lt;&gt;"Sense monitor",VLOOKUP(_xlfn.CONCAT(LEFT(Q76,2),IF(BF76="NO",".SA",".AA")),Calculs!$B$41:$C$48,2,FALSE),0),0)</f>
        <v>0</v>
      </c>
      <c r="BF76" s="42" t="str">
        <f t="shared" si="10"/>
        <v>NO</v>
      </c>
      <c r="BG76" s="43" t="str">
        <f t="shared" si="18"/>
        <v/>
      </c>
      <c r="BH76" s="42">
        <f>SUMIF(Calculs!$B$32:$B$36,TRIM(BG76),Calculs!$C$32:$C$36)</f>
        <v>0</v>
      </c>
      <c r="BI76" s="42">
        <f>IF(T76&lt;&gt;"",IF(LEFT(T76,1)="S", SUMIF(Calculs!$B$67:$B$70, TRIM(BG76), Calculs!$C$67:$C$70),0),0)</f>
        <v>0</v>
      </c>
      <c r="BJ76" s="40" t="str">
        <f t="shared" si="19"/>
        <v>N</v>
      </c>
      <c r="BK76" s="219" t="str">
        <f t="shared" si="11"/>
        <v>N</v>
      </c>
      <c r="BL76" s="42">
        <f t="shared" si="20"/>
        <v>0</v>
      </c>
      <c r="BM76" s="42"/>
      <c r="BN76" s="42"/>
      <c r="BO76" s="42">
        <f>IF(B76="",0,IF(AND(BJ76="S",AR76=1), VLOOKUP(B76,Calculs!$B$94:$D$99,3), 0) + IF(AND(BK76="S",BD76=1), VLOOKUP(B76,Calculs!$B$94:$F$99,5), 0))</f>
        <v>0</v>
      </c>
      <c r="BP76" s="40" t="str">
        <f t="shared" si="12"/>
        <v/>
      </c>
      <c r="BQ76" s="219" t="str">
        <f t="shared" si="13"/>
        <v/>
      </c>
      <c r="BR76" s="264" t="str">
        <f t="shared" si="14"/>
        <v/>
      </c>
      <c r="BS76" s="264" t="str">
        <f t="shared" si="15"/>
        <v/>
      </c>
    </row>
    <row r="77" spans="1:71" ht="12.75" customHeight="1">
      <c r="A77" s="217" t="str">
        <f>IF(' Peticions ET'!A67="", "",' Peticions ET'!A67)</f>
        <v/>
      </c>
      <c r="B77" s="167" t="str">
        <f t="shared" si="16"/>
        <v/>
      </c>
      <c r="C77" s="167" t="str">
        <f>IF(' Peticions ET'!B67="", "",' Peticions ET'!B67)</f>
        <v/>
      </c>
      <c r="D77" s="167" t="str">
        <f>IF(' Peticions ET'!C67="", "",' Peticions ET'!C67)</f>
        <v/>
      </c>
      <c r="E77" s="167" t="str">
        <f>IF(' Peticions ET'!D67="", "",' Peticions ET'!D67)</f>
        <v/>
      </c>
      <c r="F77" s="166" t="str">
        <f>IF(' Peticions ET'!E67="", "",' Peticions ET'!E67)</f>
        <v/>
      </c>
      <c r="G77" s="166" t="str">
        <f>IF(' Peticions ET'!F67="", "",' Peticions ET'!F67)</f>
        <v/>
      </c>
      <c r="H77" s="30" t="str">
        <f>IF(' Peticions ET'!G67="", "",' Peticions ET'!G67)</f>
        <v/>
      </c>
      <c r="I77" s="40" t="str">
        <f>IF(' Peticions ET'!H67="", "",' Peticions ET'!H67)</f>
        <v/>
      </c>
      <c r="J77" s="40" t="str">
        <f>IF(' Peticions ET'!I67="", "",' Peticions ET'!I67)</f>
        <v/>
      </c>
      <c r="K77" s="40" t="str">
        <f>IF(' Peticions ET'!J67="", "",' Peticions ET'!J67)</f>
        <v/>
      </c>
      <c r="L77" s="30" t="str">
        <f>IF(' Peticions ET'!K67="", "",' Peticions ET'!K67)</f>
        <v/>
      </c>
      <c r="M77" s="30" t="str">
        <f>IF(' Peticions ET'!L67="", "",' Peticions ET'!L67)</f>
        <v/>
      </c>
      <c r="N77" s="30" t="str">
        <f>IF(' Peticions ET'!M67="", "",' Peticions ET'!M67)</f>
        <v/>
      </c>
      <c r="O77" s="40" t="str">
        <f>IF(' Peticions ET'!O67="", "",' Peticions ET'!O67)</f>
        <v/>
      </c>
      <c r="P77" s="7" t="str">
        <f>IF(' Peticions ET'!N67="", "",' Peticions ET'!N67)</f>
        <v/>
      </c>
      <c r="Q77" s="31" t="str">
        <f>IF(' Peticions ET'!R67="", "",' Peticions ET'!R67)</f>
        <v/>
      </c>
      <c r="R77" s="31" t="str">
        <f>IF(' Peticions ET'!S67="", "",' Peticions ET'!S67)</f>
        <v/>
      </c>
      <c r="S77" t="str">
        <f>IF(' Peticions ET'!P67="", "",' Peticions ET'!P67)</f>
        <v/>
      </c>
      <c r="T77" s="264" t="str">
        <f>IF(' Peticions ET'!Q67="", "",' Peticions ET'!Q67)</f>
        <v/>
      </c>
      <c r="U77" s="1"/>
      <c r="V77" s="1"/>
      <c r="W77" s="3"/>
      <c r="X77" s="31"/>
      <c r="Y77" s="31"/>
      <c r="Z77" s="31"/>
      <c r="AA77" s="32"/>
      <c r="AB77" s="33"/>
      <c r="AC77" s="33"/>
      <c r="AD77" s="33"/>
      <c r="AE77" s="33"/>
      <c r="AF77" s="34"/>
      <c r="AG77" s="34"/>
      <c r="AH77" s="34"/>
      <c r="AI77" s="34"/>
      <c r="AJ77" s="35" t="str">
        <f>IF(' Peticions ET'!Z67="", "",' Peticions ET'!Z67)</f>
        <v/>
      </c>
      <c r="AK77" s="143"/>
      <c r="AL77" s="36"/>
      <c r="AM77" s="37" t="str">
        <f t="shared" si="2"/>
        <v/>
      </c>
      <c r="AN77" s="38" t="str">
        <f t="shared" si="3"/>
        <v/>
      </c>
      <c r="AO77" s="39" t="str">
        <f t="shared" si="4"/>
        <v/>
      </c>
      <c r="AP77" s="40" t="str">
        <f t="shared" si="5"/>
        <v/>
      </c>
      <c r="AQ77" s="229" t="str">
        <f t="shared" si="6"/>
        <v/>
      </c>
      <c r="AR77" s="220">
        <f>IF(A77="",0,IF(BJ77="S",COUNTIF($AQ$17:AQ77,AQ77),0))</f>
        <v>0</v>
      </c>
      <c r="AS77" s="41" t="str">
        <f t="shared" si="17"/>
        <v/>
      </c>
      <c r="AT77" s="42">
        <f xml:space="preserve"> IF(AS77&lt;&gt;"",VLOOKUP(AS77,Calculs!$B$2:$C$34,2,FALSE),0)</f>
        <v>0</v>
      </c>
      <c r="AU77" s="42">
        <f>IF(I77&lt;&gt;"",IF(LEFT(I77,1)="S", Calculs!$C$63,0),0)</f>
        <v>0</v>
      </c>
      <c r="AV77" s="42">
        <f>IF(J77&lt;&gt;"",IF(LEFT(J77,1)="S", Calculs!$C$53,0),0)</f>
        <v>0</v>
      </c>
      <c r="AW77" s="42">
        <f>IF(K77&lt;&gt;"",IF(LEFT(K77,1)="S", Calculs!$C$54,0),0)</f>
        <v>0</v>
      </c>
      <c r="AX77" s="43" t="str">
        <f t="shared" si="7"/>
        <v/>
      </c>
      <c r="AY77" s="43" t="str">
        <f t="shared" si="8"/>
        <v/>
      </c>
      <c r="AZ77" s="43">
        <f>SUMIF(Calculs!$B$2:$B$34,AX77,Calculs!$C$2:$C$34)</f>
        <v>0</v>
      </c>
      <c r="BA77" s="42">
        <f>IF(O77&lt;&gt;"",IF(LEFT(O77,1)="S", Calculs!$C$54,0),0)</f>
        <v>0</v>
      </c>
      <c r="BB77" s="42">
        <f>IF(P77&lt;&gt;"",IF(LEFT(P77,1)="S", Calculs!$C$53,0),0)</f>
        <v>0</v>
      </c>
      <c r="BC77" s="229" t="str">
        <f t="shared" si="9"/>
        <v/>
      </c>
      <c r="BD77" s="220">
        <f>IF(A77="",0, IF(BK77="S",COUNTIF($BC$17:BC77,BC77),0))</f>
        <v>0</v>
      </c>
      <c r="BE77" s="42">
        <f xml:space="preserve"> IF(Q77&lt;&gt;"",IF(Q77&lt;&gt;"Sense monitor",VLOOKUP(_xlfn.CONCAT(LEFT(Q77,2),IF(BF77="NO",".SA",".AA")),Calculs!$B$41:$C$48,2,FALSE),0),0)</f>
        <v>0</v>
      </c>
      <c r="BF77" s="42" t="str">
        <f t="shared" si="10"/>
        <v>NO</v>
      </c>
      <c r="BG77" s="43" t="str">
        <f t="shared" si="18"/>
        <v/>
      </c>
      <c r="BH77" s="42">
        <f>SUMIF(Calculs!$B$32:$B$36,TRIM(BG77),Calculs!$C$32:$C$36)</f>
        <v>0</v>
      </c>
      <c r="BI77" s="42">
        <f>IF(T77&lt;&gt;"",IF(LEFT(T77,1)="S", SUMIF(Calculs!$B$67:$B$70, TRIM(BG77), Calculs!$C$67:$C$70),0),0)</f>
        <v>0</v>
      </c>
      <c r="BJ77" s="40" t="str">
        <f t="shared" si="19"/>
        <v>N</v>
      </c>
      <c r="BK77" s="219" t="str">
        <f t="shared" si="11"/>
        <v>N</v>
      </c>
      <c r="BL77" s="42">
        <f t="shared" si="20"/>
        <v>0</v>
      </c>
      <c r="BM77" s="42"/>
      <c r="BN77" s="42"/>
      <c r="BO77" s="42">
        <f>IF(B77="",0,IF(AND(BJ77="S",AR77=1), VLOOKUP(B77,Calculs!$B$94:$D$99,3), 0) + IF(AND(BK77="S",BD77=1), VLOOKUP(B77,Calculs!$B$94:$F$99,5), 0))</f>
        <v>0</v>
      </c>
      <c r="BP77" s="40" t="str">
        <f t="shared" si="12"/>
        <v/>
      </c>
      <c r="BQ77" s="219" t="str">
        <f t="shared" si="13"/>
        <v/>
      </c>
      <c r="BR77" s="264" t="str">
        <f t="shared" si="14"/>
        <v/>
      </c>
      <c r="BS77" s="264" t="str">
        <f t="shared" si="15"/>
        <v/>
      </c>
    </row>
    <row r="78" spans="1:71" ht="12.75" customHeight="1">
      <c r="A78" s="217" t="str">
        <f>IF(' Peticions ET'!A68="", "",' Peticions ET'!A68)</f>
        <v/>
      </c>
      <c r="B78" s="167" t="str">
        <f t="shared" si="16"/>
        <v/>
      </c>
      <c r="C78" s="167" t="str">
        <f>IF(' Peticions ET'!B68="", "",' Peticions ET'!B68)</f>
        <v/>
      </c>
      <c r="D78" s="167" t="str">
        <f>IF(' Peticions ET'!C68="", "",' Peticions ET'!C68)</f>
        <v/>
      </c>
      <c r="E78" s="167" t="str">
        <f>IF(' Peticions ET'!D68="", "",' Peticions ET'!D68)</f>
        <v/>
      </c>
      <c r="F78" s="166" t="str">
        <f>IF(' Peticions ET'!E68="", "",' Peticions ET'!E68)</f>
        <v/>
      </c>
      <c r="G78" s="166" t="str">
        <f>IF(' Peticions ET'!F68="", "",' Peticions ET'!F68)</f>
        <v/>
      </c>
      <c r="H78" s="30" t="str">
        <f>IF(' Peticions ET'!G68="", "",' Peticions ET'!G68)</f>
        <v/>
      </c>
      <c r="I78" s="40" t="str">
        <f>IF(' Peticions ET'!H68="", "",' Peticions ET'!H68)</f>
        <v/>
      </c>
      <c r="J78" s="40" t="str">
        <f>IF(' Peticions ET'!I68="", "",' Peticions ET'!I68)</f>
        <v/>
      </c>
      <c r="K78" s="40" t="str">
        <f>IF(' Peticions ET'!J68="", "",' Peticions ET'!J68)</f>
        <v/>
      </c>
      <c r="L78" s="30" t="str">
        <f>IF(' Peticions ET'!K68="", "",' Peticions ET'!K68)</f>
        <v/>
      </c>
      <c r="M78" s="30" t="str">
        <f>IF(' Peticions ET'!L68="", "",' Peticions ET'!L68)</f>
        <v/>
      </c>
      <c r="N78" s="30" t="str">
        <f>IF(' Peticions ET'!M68="", "",' Peticions ET'!M68)</f>
        <v/>
      </c>
      <c r="O78" s="40" t="str">
        <f>IF(' Peticions ET'!O68="", "",' Peticions ET'!O68)</f>
        <v/>
      </c>
      <c r="P78" s="7" t="str">
        <f>IF(' Peticions ET'!N68="", "",' Peticions ET'!N68)</f>
        <v/>
      </c>
      <c r="Q78" s="31" t="str">
        <f>IF(' Peticions ET'!R68="", "",' Peticions ET'!R68)</f>
        <v/>
      </c>
      <c r="R78" s="31" t="str">
        <f>IF(' Peticions ET'!S68="", "",' Peticions ET'!S68)</f>
        <v/>
      </c>
      <c r="S78" t="str">
        <f>IF(' Peticions ET'!P68="", "",' Peticions ET'!P68)</f>
        <v/>
      </c>
      <c r="T78" s="264" t="str">
        <f>IF(' Peticions ET'!Q68="", "",' Peticions ET'!Q68)</f>
        <v/>
      </c>
      <c r="U78" s="1"/>
      <c r="V78" s="1"/>
      <c r="W78" s="3"/>
      <c r="X78" s="31"/>
      <c r="Y78" s="31"/>
      <c r="Z78" s="31"/>
      <c r="AA78" s="32"/>
      <c r="AB78" s="33"/>
      <c r="AC78" s="33"/>
      <c r="AD78" s="33"/>
      <c r="AE78" s="33"/>
      <c r="AF78" s="34"/>
      <c r="AG78" s="34"/>
      <c r="AH78" s="34"/>
      <c r="AI78" s="34"/>
      <c r="AJ78" s="35" t="str">
        <f>IF(' Peticions ET'!Z68="", "",' Peticions ET'!Z68)</f>
        <v/>
      </c>
      <c r="AK78" s="143"/>
      <c r="AL78" s="36"/>
      <c r="AM78" s="37" t="str">
        <f t="shared" si="2"/>
        <v/>
      </c>
      <c r="AN78" s="38" t="str">
        <f t="shared" si="3"/>
        <v/>
      </c>
      <c r="AO78" s="39" t="str">
        <f t="shared" si="4"/>
        <v/>
      </c>
      <c r="AP78" s="40" t="str">
        <f t="shared" si="5"/>
        <v/>
      </c>
      <c r="AQ78" s="229" t="str">
        <f t="shared" si="6"/>
        <v/>
      </c>
      <c r="AR78" s="220">
        <f>IF(A78="",0,IF(BJ78="S",COUNTIF($AQ$17:AQ78,AQ78),0))</f>
        <v>0</v>
      </c>
      <c r="AS78" s="41" t="str">
        <f t="shared" si="17"/>
        <v/>
      </c>
      <c r="AT78" s="42">
        <f xml:space="preserve"> IF(AS78&lt;&gt;"",VLOOKUP(AS78,Calculs!$B$2:$C$34,2,FALSE),0)</f>
        <v>0</v>
      </c>
      <c r="AU78" s="42">
        <f>IF(I78&lt;&gt;"",IF(LEFT(I78,1)="S", Calculs!$C$63,0),0)</f>
        <v>0</v>
      </c>
      <c r="AV78" s="42">
        <f>IF(J78&lt;&gt;"",IF(LEFT(J78,1)="S", Calculs!$C$53,0),0)</f>
        <v>0</v>
      </c>
      <c r="AW78" s="42">
        <f>IF(K78&lt;&gt;"",IF(LEFT(K78,1)="S", Calculs!$C$54,0),0)</f>
        <v>0</v>
      </c>
      <c r="AX78" s="43" t="str">
        <f t="shared" si="7"/>
        <v/>
      </c>
      <c r="AY78" s="43" t="str">
        <f t="shared" si="8"/>
        <v/>
      </c>
      <c r="AZ78" s="43">
        <f>SUMIF(Calculs!$B$2:$B$34,AX78,Calculs!$C$2:$C$34)</f>
        <v>0</v>
      </c>
      <c r="BA78" s="42">
        <f>IF(O78&lt;&gt;"",IF(LEFT(O78,1)="S", Calculs!$C$54,0),0)</f>
        <v>0</v>
      </c>
      <c r="BB78" s="42">
        <f>IF(P78&lt;&gt;"",IF(LEFT(P78,1)="S", Calculs!$C$53,0),0)</f>
        <v>0</v>
      </c>
      <c r="BC78" s="229" t="str">
        <f t="shared" si="9"/>
        <v/>
      </c>
      <c r="BD78" s="220">
        <f>IF(A78="",0, IF(BK78="S",COUNTIF($BC$17:BC78,BC78),0))</f>
        <v>0</v>
      </c>
      <c r="BE78" s="42">
        <f xml:space="preserve"> IF(Q78&lt;&gt;"",IF(Q78&lt;&gt;"Sense monitor",VLOOKUP(_xlfn.CONCAT(LEFT(Q78,2),IF(BF78="NO",".SA",".AA")),Calculs!$B$41:$C$48,2,FALSE),0),0)</f>
        <v>0</v>
      </c>
      <c r="BF78" s="42" t="str">
        <f t="shared" si="10"/>
        <v>NO</v>
      </c>
      <c r="BG78" s="43" t="str">
        <f t="shared" si="18"/>
        <v/>
      </c>
      <c r="BH78" s="42">
        <f>SUMIF(Calculs!$B$32:$B$36,TRIM(BG78),Calculs!$C$32:$C$36)</f>
        <v>0</v>
      </c>
      <c r="BI78" s="42">
        <f>IF(T78&lt;&gt;"",IF(LEFT(T78,1)="S", SUMIF(Calculs!$B$67:$B$70, TRIM(BG78), Calculs!$C$67:$C$70),0),0)</f>
        <v>0</v>
      </c>
      <c r="BJ78" s="40" t="str">
        <f t="shared" si="19"/>
        <v>N</v>
      </c>
      <c r="BK78" s="219" t="str">
        <f t="shared" si="11"/>
        <v>N</v>
      </c>
      <c r="BL78" s="42">
        <f t="shared" si="20"/>
        <v>0</v>
      </c>
      <c r="BM78" s="42"/>
      <c r="BN78" s="42"/>
      <c r="BO78" s="42">
        <f>IF(B78="",0,IF(AND(BJ78="S",AR78=1), VLOOKUP(B78,Calculs!$B$94:$D$99,3), 0) + IF(AND(BK78="S",BD78=1), VLOOKUP(B78,Calculs!$B$94:$F$99,5), 0))</f>
        <v>0</v>
      </c>
      <c r="BP78" s="40" t="str">
        <f t="shared" si="12"/>
        <v/>
      </c>
      <c r="BQ78" s="219" t="str">
        <f t="shared" si="13"/>
        <v/>
      </c>
      <c r="BR78" s="264" t="str">
        <f t="shared" si="14"/>
        <v/>
      </c>
      <c r="BS78" s="264" t="str">
        <f t="shared" si="15"/>
        <v/>
      </c>
    </row>
    <row r="79" spans="1:71" ht="12.75" customHeight="1">
      <c r="A79" s="217" t="str">
        <f>IF(' Peticions ET'!A69="", "",' Peticions ET'!A69)</f>
        <v/>
      </c>
      <c r="B79" s="167" t="str">
        <f t="shared" si="16"/>
        <v/>
      </c>
      <c r="C79" s="167" t="str">
        <f>IF(' Peticions ET'!B69="", "",' Peticions ET'!B69)</f>
        <v/>
      </c>
      <c r="D79" s="167" t="str">
        <f>IF(' Peticions ET'!C69="", "",' Peticions ET'!C69)</f>
        <v/>
      </c>
      <c r="E79" s="167" t="str">
        <f>IF(' Peticions ET'!D69="", "",' Peticions ET'!D69)</f>
        <v/>
      </c>
      <c r="F79" s="166" t="str">
        <f>IF(' Peticions ET'!E69="", "",' Peticions ET'!E69)</f>
        <v/>
      </c>
      <c r="G79" s="166" t="str">
        <f>IF(' Peticions ET'!F69="", "",' Peticions ET'!F69)</f>
        <v/>
      </c>
      <c r="H79" s="30" t="str">
        <f>IF(' Peticions ET'!G69="", "",' Peticions ET'!G69)</f>
        <v/>
      </c>
      <c r="I79" s="40" t="str">
        <f>IF(' Peticions ET'!H69="", "",' Peticions ET'!H69)</f>
        <v/>
      </c>
      <c r="J79" s="40" t="str">
        <f>IF(' Peticions ET'!I69="", "",' Peticions ET'!I69)</f>
        <v/>
      </c>
      <c r="K79" s="40" t="str">
        <f>IF(' Peticions ET'!J69="", "",' Peticions ET'!J69)</f>
        <v/>
      </c>
      <c r="L79" s="30" t="str">
        <f>IF(' Peticions ET'!K69="", "",' Peticions ET'!K69)</f>
        <v/>
      </c>
      <c r="M79" s="30" t="str">
        <f>IF(' Peticions ET'!L69="", "",' Peticions ET'!L69)</f>
        <v/>
      </c>
      <c r="N79" s="30" t="str">
        <f>IF(' Peticions ET'!M69="", "",' Peticions ET'!M69)</f>
        <v/>
      </c>
      <c r="O79" s="40" t="str">
        <f>IF(' Peticions ET'!O69="", "",' Peticions ET'!O69)</f>
        <v/>
      </c>
      <c r="P79" s="7" t="str">
        <f>IF(' Peticions ET'!N69="", "",' Peticions ET'!N69)</f>
        <v/>
      </c>
      <c r="Q79" s="31" t="str">
        <f>IF(' Peticions ET'!R69="", "",' Peticions ET'!R69)</f>
        <v/>
      </c>
      <c r="R79" s="31" t="str">
        <f>IF(' Peticions ET'!S69="", "",' Peticions ET'!S69)</f>
        <v/>
      </c>
      <c r="S79" t="str">
        <f>IF(' Peticions ET'!P69="", "",' Peticions ET'!P69)</f>
        <v/>
      </c>
      <c r="T79" s="264" t="str">
        <f>IF(' Peticions ET'!Q69="", "",' Peticions ET'!Q69)</f>
        <v/>
      </c>
      <c r="U79" s="1"/>
      <c r="V79" s="1"/>
      <c r="W79" s="3"/>
      <c r="X79" s="31"/>
      <c r="Y79" s="31"/>
      <c r="Z79" s="31"/>
      <c r="AA79" s="32"/>
      <c r="AB79" s="33"/>
      <c r="AC79" s="33"/>
      <c r="AD79" s="33"/>
      <c r="AE79" s="33"/>
      <c r="AF79" s="34"/>
      <c r="AG79" s="34"/>
      <c r="AH79" s="34"/>
      <c r="AI79" s="34"/>
      <c r="AJ79" s="35" t="str">
        <f>IF(' Peticions ET'!Z69="", "",' Peticions ET'!Z69)</f>
        <v/>
      </c>
      <c r="AK79" s="143"/>
      <c r="AL79" s="36"/>
      <c r="AM79" s="37" t="str">
        <f t="shared" si="2"/>
        <v/>
      </c>
      <c r="AN79" s="38" t="str">
        <f t="shared" si="3"/>
        <v/>
      </c>
      <c r="AO79" s="39" t="str">
        <f t="shared" si="4"/>
        <v/>
      </c>
      <c r="AP79" s="40" t="str">
        <f t="shared" si="5"/>
        <v/>
      </c>
      <c r="AQ79" s="229" t="str">
        <f t="shared" si="6"/>
        <v/>
      </c>
      <c r="AR79" s="220">
        <f>IF(A79="",0,IF(BJ79="S",COUNTIF($AQ$17:AQ79,AQ79),0))</f>
        <v>0</v>
      </c>
      <c r="AS79" s="41" t="str">
        <f t="shared" si="17"/>
        <v/>
      </c>
      <c r="AT79" s="42">
        <f xml:space="preserve"> IF(AS79&lt;&gt;"",VLOOKUP(AS79,Calculs!$B$2:$C$34,2,FALSE),0)</f>
        <v>0</v>
      </c>
      <c r="AU79" s="42">
        <f>IF(I79&lt;&gt;"",IF(LEFT(I79,1)="S", Calculs!$C$63,0),0)</f>
        <v>0</v>
      </c>
      <c r="AV79" s="42">
        <f>IF(J79&lt;&gt;"",IF(LEFT(J79,1)="S", Calculs!$C$53,0),0)</f>
        <v>0</v>
      </c>
      <c r="AW79" s="42">
        <f>IF(K79&lt;&gt;"",IF(LEFT(K79,1)="S", Calculs!$C$54,0),0)</f>
        <v>0</v>
      </c>
      <c r="AX79" s="43" t="str">
        <f t="shared" si="7"/>
        <v/>
      </c>
      <c r="AY79" s="43" t="str">
        <f t="shared" si="8"/>
        <v/>
      </c>
      <c r="AZ79" s="43">
        <f>SUMIF(Calculs!$B$2:$B$34,AX79,Calculs!$C$2:$C$34)</f>
        <v>0</v>
      </c>
      <c r="BA79" s="42">
        <f>IF(O79&lt;&gt;"",IF(LEFT(O79,1)="S", Calculs!$C$54,0),0)</f>
        <v>0</v>
      </c>
      <c r="BB79" s="42">
        <f>IF(P79&lt;&gt;"",IF(LEFT(P79,1)="S", Calculs!$C$53,0),0)</f>
        <v>0</v>
      </c>
      <c r="BC79" s="229" t="str">
        <f t="shared" si="9"/>
        <v/>
      </c>
      <c r="BD79" s="220">
        <f>IF(A79="",0, IF(BK79="S",COUNTIF($BC$17:BC79,BC79),0))</f>
        <v>0</v>
      </c>
      <c r="BE79" s="42">
        <f xml:space="preserve"> IF(Q79&lt;&gt;"",IF(Q79&lt;&gt;"Sense monitor",VLOOKUP(_xlfn.CONCAT(LEFT(Q79,2),IF(BF79="NO",".SA",".AA")),Calculs!$B$41:$C$48,2,FALSE),0),0)</f>
        <v>0</v>
      </c>
      <c r="BF79" s="42" t="str">
        <f t="shared" si="10"/>
        <v>NO</v>
      </c>
      <c r="BG79" s="43" t="str">
        <f t="shared" si="18"/>
        <v/>
      </c>
      <c r="BH79" s="42">
        <f>SUMIF(Calculs!$B$32:$B$36,TRIM(BG79),Calculs!$C$32:$C$36)</f>
        <v>0</v>
      </c>
      <c r="BI79" s="42">
        <f>IF(T79&lt;&gt;"",IF(LEFT(T79,1)="S", SUMIF(Calculs!$B$67:$B$70, TRIM(BG79), Calculs!$C$67:$C$70),0),0)</f>
        <v>0</v>
      </c>
      <c r="BJ79" s="40" t="str">
        <f t="shared" si="19"/>
        <v>N</v>
      </c>
      <c r="BK79" s="219" t="str">
        <f t="shared" si="11"/>
        <v>N</v>
      </c>
      <c r="BL79" s="42">
        <f t="shared" si="20"/>
        <v>0</v>
      </c>
      <c r="BM79" s="42"/>
      <c r="BN79" s="42"/>
      <c r="BO79" s="42">
        <f>IF(B79="",0,IF(AND(BJ79="S",AR79=1), VLOOKUP(B79,Calculs!$B$94:$D$99,3), 0) + IF(AND(BK79="S",BD79=1), VLOOKUP(B79,Calculs!$B$94:$F$99,5), 0))</f>
        <v>0</v>
      </c>
      <c r="BP79" s="40" t="str">
        <f t="shared" si="12"/>
        <v/>
      </c>
      <c r="BQ79" s="219" t="str">
        <f t="shared" si="13"/>
        <v/>
      </c>
      <c r="BR79" s="264" t="str">
        <f t="shared" si="14"/>
        <v/>
      </c>
      <c r="BS79" s="264" t="str">
        <f t="shared" si="15"/>
        <v/>
      </c>
    </row>
    <row r="80" spans="1:71" ht="12.75" customHeight="1">
      <c r="A80" s="217" t="str">
        <f>IF(' Peticions ET'!A70="", "",' Peticions ET'!A70)</f>
        <v/>
      </c>
      <c r="B80" s="167" t="str">
        <f t="shared" si="16"/>
        <v/>
      </c>
      <c r="C80" s="167" t="str">
        <f>IF(' Peticions ET'!B70="", "",' Peticions ET'!B70)</f>
        <v/>
      </c>
      <c r="D80" s="167" t="str">
        <f>IF(' Peticions ET'!C70="", "",' Peticions ET'!C70)</f>
        <v/>
      </c>
      <c r="E80" s="167" t="str">
        <f>IF(' Peticions ET'!D70="", "",' Peticions ET'!D70)</f>
        <v/>
      </c>
      <c r="F80" s="166" t="str">
        <f>IF(' Peticions ET'!E70="", "",' Peticions ET'!E70)</f>
        <v/>
      </c>
      <c r="G80" s="166" t="str">
        <f>IF(' Peticions ET'!F70="", "",' Peticions ET'!F70)</f>
        <v/>
      </c>
      <c r="H80" s="30" t="str">
        <f>IF(' Peticions ET'!G70="", "",' Peticions ET'!G70)</f>
        <v/>
      </c>
      <c r="I80" s="40" t="str">
        <f>IF(' Peticions ET'!H70="", "",' Peticions ET'!H70)</f>
        <v/>
      </c>
      <c r="J80" s="40" t="str">
        <f>IF(' Peticions ET'!I70="", "",' Peticions ET'!I70)</f>
        <v/>
      </c>
      <c r="K80" s="40" t="str">
        <f>IF(' Peticions ET'!J70="", "",' Peticions ET'!J70)</f>
        <v/>
      </c>
      <c r="L80" s="30" t="str">
        <f>IF(' Peticions ET'!K70="", "",' Peticions ET'!K70)</f>
        <v/>
      </c>
      <c r="M80" s="30" t="str">
        <f>IF(' Peticions ET'!L70="", "",' Peticions ET'!L70)</f>
        <v/>
      </c>
      <c r="N80" s="30" t="str">
        <f>IF(' Peticions ET'!M70="", "",' Peticions ET'!M70)</f>
        <v/>
      </c>
      <c r="O80" s="40" t="str">
        <f>IF(' Peticions ET'!O70="", "",' Peticions ET'!O70)</f>
        <v/>
      </c>
      <c r="P80" s="7" t="str">
        <f>IF(' Peticions ET'!N70="", "",' Peticions ET'!N70)</f>
        <v/>
      </c>
      <c r="Q80" s="31" t="str">
        <f>IF(' Peticions ET'!R70="", "",' Peticions ET'!R70)</f>
        <v/>
      </c>
      <c r="R80" s="31" t="str">
        <f>IF(' Peticions ET'!S70="", "",' Peticions ET'!S70)</f>
        <v/>
      </c>
      <c r="S80" t="str">
        <f>IF(' Peticions ET'!P70="", "",' Peticions ET'!P70)</f>
        <v/>
      </c>
      <c r="T80" s="264" t="str">
        <f>IF(' Peticions ET'!Q70="", "",' Peticions ET'!Q70)</f>
        <v/>
      </c>
      <c r="U80" s="1"/>
      <c r="V80" s="1"/>
      <c r="W80" s="3"/>
      <c r="X80" s="31"/>
      <c r="Y80" s="31"/>
      <c r="Z80" s="31"/>
      <c r="AA80" s="32"/>
      <c r="AB80" s="33"/>
      <c r="AC80" s="33"/>
      <c r="AD80" s="33"/>
      <c r="AE80" s="33"/>
      <c r="AF80" s="34"/>
      <c r="AG80" s="34"/>
      <c r="AH80" s="34"/>
      <c r="AI80" s="34"/>
      <c r="AJ80" s="35" t="str">
        <f>IF(' Peticions ET'!Z70="", "",' Peticions ET'!Z70)</f>
        <v/>
      </c>
      <c r="AK80" s="143"/>
      <c r="AL80" s="36"/>
      <c r="AM80" s="37" t="str">
        <f t="shared" si="2"/>
        <v/>
      </c>
      <c r="AN80" s="38" t="str">
        <f t="shared" si="3"/>
        <v/>
      </c>
      <c r="AO80" s="39" t="str">
        <f t="shared" si="4"/>
        <v/>
      </c>
      <c r="AP80" s="40" t="str">
        <f t="shared" si="5"/>
        <v/>
      </c>
      <c r="AQ80" s="229" t="str">
        <f t="shared" si="6"/>
        <v/>
      </c>
      <c r="AR80" s="220">
        <f>IF(A80="",0,IF(BJ80="S",COUNTIF($AQ$17:AQ80,AQ80),0))</f>
        <v>0</v>
      </c>
      <c r="AS80" s="41" t="str">
        <f t="shared" si="17"/>
        <v/>
      </c>
      <c r="AT80" s="42">
        <f xml:space="preserve"> IF(AS80&lt;&gt;"",VLOOKUP(AS80,Calculs!$B$2:$C$34,2,FALSE),0)</f>
        <v>0</v>
      </c>
      <c r="AU80" s="42">
        <f>IF(I80&lt;&gt;"",IF(LEFT(I80,1)="S", Calculs!$C$63,0),0)</f>
        <v>0</v>
      </c>
      <c r="AV80" s="42">
        <f>IF(J80&lt;&gt;"",IF(LEFT(J80,1)="S", Calculs!$C$53,0),0)</f>
        <v>0</v>
      </c>
      <c r="AW80" s="42">
        <f>IF(K80&lt;&gt;"",IF(LEFT(K80,1)="S", Calculs!$C$54,0),0)</f>
        <v>0</v>
      </c>
      <c r="AX80" s="43" t="str">
        <f t="shared" si="7"/>
        <v/>
      </c>
      <c r="AY80" s="43" t="str">
        <f t="shared" si="8"/>
        <v/>
      </c>
      <c r="AZ80" s="43">
        <f>SUMIF(Calculs!$B$2:$B$34,AX80,Calculs!$C$2:$C$34)</f>
        <v>0</v>
      </c>
      <c r="BA80" s="42">
        <f>IF(O80&lt;&gt;"",IF(LEFT(O80,1)="S", Calculs!$C$54,0),0)</f>
        <v>0</v>
      </c>
      <c r="BB80" s="42">
        <f>IF(P80&lt;&gt;"",IF(LEFT(P80,1)="S", Calculs!$C$53,0),0)</f>
        <v>0</v>
      </c>
      <c r="BC80" s="229" t="str">
        <f t="shared" si="9"/>
        <v/>
      </c>
      <c r="BD80" s="220">
        <f>IF(A80="",0, IF(BK80="S",COUNTIF($BC$17:BC80,BC80),0))</f>
        <v>0</v>
      </c>
      <c r="BE80" s="42">
        <f xml:space="preserve"> IF(Q80&lt;&gt;"",IF(Q80&lt;&gt;"Sense monitor",VLOOKUP(_xlfn.CONCAT(LEFT(Q80,2),IF(BF80="NO",".SA",".AA")),Calculs!$B$41:$C$48,2,FALSE),0),0)</f>
        <v>0</v>
      </c>
      <c r="BF80" s="42" t="str">
        <f t="shared" si="10"/>
        <v>NO</v>
      </c>
      <c r="BG80" s="43" t="str">
        <f t="shared" si="18"/>
        <v/>
      </c>
      <c r="BH80" s="42">
        <f>SUMIF(Calculs!$B$32:$B$36,TRIM(BG80),Calculs!$C$32:$C$36)</f>
        <v>0</v>
      </c>
      <c r="BI80" s="42">
        <f>IF(T80&lt;&gt;"",IF(LEFT(T80,1)="S", SUMIF(Calculs!$B$67:$B$70, TRIM(BG80), Calculs!$C$67:$C$70),0),0)</f>
        <v>0</v>
      </c>
      <c r="BJ80" s="40" t="str">
        <f t="shared" si="19"/>
        <v>N</v>
      </c>
      <c r="BK80" s="219" t="str">
        <f t="shared" si="11"/>
        <v>N</v>
      </c>
      <c r="BL80" s="42">
        <f t="shared" si="20"/>
        <v>0</v>
      </c>
      <c r="BM80" s="42"/>
      <c r="BN80" s="42"/>
      <c r="BO80" s="42">
        <f>IF(B80="",0,IF(AND(BJ80="S",AR80=1), VLOOKUP(B80,Calculs!$B$94:$D$99,3), 0) + IF(AND(BK80="S",BD80=1), VLOOKUP(B80,Calculs!$B$94:$F$99,5), 0))</f>
        <v>0</v>
      </c>
      <c r="BP80" s="40" t="str">
        <f t="shared" si="12"/>
        <v/>
      </c>
      <c r="BQ80" s="219" t="str">
        <f t="shared" si="13"/>
        <v/>
      </c>
      <c r="BR80" s="264" t="str">
        <f t="shared" si="14"/>
        <v/>
      </c>
      <c r="BS80" s="264" t="str">
        <f t="shared" si="15"/>
        <v/>
      </c>
    </row>
    <row r="81" spans="1:71" ht="12.75" customHeight="1">
      <c r="A81" s="217" t="str">
        <f>IF(' Peticions ET'!A71="", "",' Peticions ET'!A71)</f>
        <v/>
      </c>
      <c r="B81" s="167" t="str">
        <f t="shared" si="16"/>
        <v/>
      </c>
      <c r="C81" s="167" t="str">
        <f>IF(' Peticions ET'!B71="", "",' Peticions ET'!B71)</f>
        <v/>
      </c>
      <c r="D81" s="167" t="str">
        <f>IF(' Peticions ET'!C71="", "",' Peticions ET'!C71)</f>
        <v/>
      </c>
      <c r="E81" s="167" t="str">
        <f>IF(' Peticions ET'!D71="", "",' Peticions ET'!D71)</f>
        <v/>
      </c>
      <c r="F81" s="166" t="str">
        <f>IF(' Peticions ET'!E71="", "",' Peticions ET'!E71)</f>
        <v/>
      </c>
      <c r="G81" s="166" t="str">
        <f>IF(' Peticions ET'!F71="", "",' Peticions ET'!F71)</f>
        <v/>
      </c>
      <c r="H81" s="30" t="str">
        <f>IF(' Peticions ET'!G71="", "",' Peticions ET'!G71)</f>
        <v/>
      </c>
      <c r="I81" s="40" t="str">
        <f>IF(' Peticions ET'!H71="", "",' Peticions ET'!H71)</f>
        <v/>
      </c>
      <c r="J81" s="40" t="str">
        <f>IF(' Peticions ET'!I71="", "",' Peticions ET'!I71)</f>
        <v/>
      </c>
      <c r="K81" s="40" t="str">
        <f>IF(' Peticions ET'!J71="", "",' Peticions ET'!J71)</f>
        <v/>
      </c>
      <c r="L81" s="30" t="str">
        <f>IF(' Peticions ET'!K71="", "",' Peticions ET'!K71)</f>
        <v/>
      </c>
      <c r="M81" s="30" t="str">
        <f>IF(' Peticions ET'!L71="", "",' Peticions ET'!L71)</f>
        <v/>
      </c>
      <c r="N81" s="30" t="str">
        <f>IF(' Peticions ET'!M71="", "",' Peticions ET'!M71)</f>
        <v/>
      </c>
      <c r="O81" s="40" t="str">
        <f>IF(' Peticions ET'!O71="", "",' Peticions ET'!O71)</f>
        <v/>
      </c>
      <c r="P81" s="7" t="str">
        <f>IF(' Peticions ET'!N71="", "",' Peticions ET'!N71)</f>
        <v/>
      </c>
      <c r="Q81" s="31" t="str">
        <f>IF(' Peticions ET'!R71="", "",' Peticions ET'!R71)</f>
        <v/>
      </c>
      <c r="R81" s="31" t="str">
        <f>IF(' Peticions ET'!S71="", "",' Peticions ET'!S71)</f>
        <v/>
      </c>
      <c r="S81" t="str">
        <f>IF(' Peticions ET'!P71="", "",' Peticions ET'!P71)</f>
        <v/>
      </c>
      <c r="T81" s="264" t="str">
        <f>IF(' Peticions ET'!Q71="", "",' Peticions ET'!Q71)</f>
        <v/>
      </c>
      <c r="U81" s="1"/>
      <c r="V81" s="1"/>
      <c r="W81" s="3"/>
      <c r="X81" s="31"/>
      <c r="Y81" s="31"/>
      <c r="Z81" s="31"/>
      <c r="AA81" s="32"/>
      <c r="AB81" s="33"/>
      <c r="AC81" s="33"/>
      <c r="AD81" s="33"/>
      <c r="AE81" s="33"/>
      <c r="AF81" s="34"/>
      <c r="AG81" s="34"/>
      <c r="AH81" s="34"/>
      <c r="AI81" s="34"/>
      <c r="AJ81" s="35" t="str">
        <f>IF(' Peticions ET'!Z71="", "",' Peticions ET'!Z71)</f>
        <v/>
      </c>
      <c r="AK81" s="143"/>
      <c r="AL81" s="36"/>
      <c r="AM81" s="37" t="str">
        <f t="shared" ref="AM81:AM144" si="21">$AM$12</f>
        <v/>
      </c>
      <c r="AN81" s="38" t="str">
        <f t="shared" ref="AN81:AN144" si="22">$AN$12</f>
        <v/>
      </c>
      <c r="AO81" s="39" t="str">
        <f t="shared" ref="AO81:AO144" si="23">IF(LEFT(B81,3)="Dir", "Sí","")</f>
        <v/>
      </c>
      <c r="AP81" s="40" t="str">
        <f t="shared" ref="AP81:AP144" si="24">IF(LEFT(B81,3)="Dir", "DIR"&amp;AN81, IF(LEFT(B81,3)="PDI", B81, IF(LEFT(B81,5)="PAS t", "PAST",B81)))</f>
        <v/>
      </c>
      <c r="AQ81" s="229" t="str">
        <f t="shared" ref="AQ81:AQ144" si="25">IF(BJ81="S",CONCATENATE(A81,".",AP81,".",BJ81),"")</f>
        <v/>
      </c>
      <c r="AR81" s="220">
        <f>IF(A81="",0,IF(BJ81="S",COUNTIF($AQ$17:AQ81,AQ81),0))</f>
        <v>0</v>
      </c>
      <c r="AS81" s="41" t="str">
        <f t="shared" si="17"/>
        <v/>
      </c>
      <c r="AT81" s="42">
        <f xml:space="preserve"> IF(AS81&lt;&gt;"",VLOOKUP(AS81,Calculs!$B$2:$C$34,2,FALSE),0)</f>
        <v>0</v>
      </c>
      <c r="AU81" s="42">
        <f>IF(I81&lt;&gt;"",IF(LEFT(I81,1)="S", Calculs!$C$63,0),0)</f>
        <v>0</v>
      </c>
      <c r="AV81" s="42">
        <f>IF(J81&lt;&gt;"",IF(LEFT(J81,1)="S", Calculs!$C$53,0),0)</f>
        <v>0</v>
      </c>
      <c r="AW81" s="42">
        <f>IF(K81&lt;&gt;"",IF(LEFT(K81,1)="S", Calculs!$C$54,0),0)</f>
        <v>0</v>
      </c>
      <c r="AX81" s="43" t="str">
        <f t="shared" ref="AX81:AX144" si="26">IF(L81&lt;&gt;"",CONCATENATE(LEFT(L81,3),IF(M81="Linux",".L",".W")),"")</f>
        <v/>
      </c>
      <c r="AY81" s="43" t="str">
        <f t="shared" ref="AY81:AY144" si="27">IF(AX81&lt;&gt;"",IF(LEFT(N81,3)="Com","Compacte",IF(LEFT(N81,3)="Min","Minitorre","?")),"")</f>
        <v/>
      </c>
      <c r="AZ81" s="43">
        <f>SUMIF(Calculs!$B$2:$B$34,AX81,Calculs!$C$2:$C$34)</f>
        <v>0</v>
      </c>
      <c r="BA81" s="42">
        <f>IF(O81&lt;&gt;"",IF(LEFT(O81,1)="S", Calculs!$C$54,0),0)</f>
        <v>0</v>
      </c>
      <c r="BB81" s="42">
        <f>IF(P81&lt;&gt;"",IF(LEFT(P81,1)="S", Calculs!$C$53,0),0)</f>
        <v>0</v>
      </c>
      <c r="BC81" s="229" t="str">
        <f t="shared" ref="BC81:BC144" si="28">IF(BK81="S",CONCATENATE(A81,".",AP81,".",BK81),"")</f>
        <v/>
      </c>
      <c r="BD81" s="220">
        <f>IF(A81="",0, IF(BK81="S",COUNTIF($BC$17:BC81,BC81),0))</f>
        <v>0</v>
      </c>
      <c r="BE81" s="42">
        <f xml:space="preserve"> IF(Q81&lt;&gt;"",IF(Q81&lt;&gt;"Sense monitor",VLOOKUP(_xlfn.CONCAT(LEFT(Q81,2),IF(BF81="NO",".SA",".AA")),Calculs!$B$41:$C$48,2,FALSE),0),0)</f>
        <v>0</v>
      </c>
      <c r="BF81" s="42" t="str">
        <f t="shared" ref="BF81:BF144" si="29">IF(LEFT(R81,1)="S","SI","NO")</f>
        <v>NO</v>
      </c>
      <c r="BG81" s="43" t="str">
        <f t="shared" si="18"/>
        <v/>
      </c>
      <c r="BH81" s="42">
        <f>SUMIF(Calculs!$B$32:$B$36,TRIM(BG81),Calculs!$C$32:$C$36)</f>
        <v>0</v>
      </c>
      <c r="BI81" s="42">
        <f>IF(T81&lt;&gt;"",IF(LEFT(T81,1)="S", SUMIF(Calculs!$B$67:$B$70, TRIM(BG81), Calculs!$C$67:$C$70),0),0)</f>
        <v>0</v>
      </c>
      <c r="BJ81" s="40" t="str">
        <f t="shared" si="19"/>
        <v>N</v>
      </c>
      <c r="BK81" s="219" t="str">
        <f t="shared" ref="BK81:BK144" si="30">IF(Q81&lt;&gt;"",IF(LEFT(Q81,1)="M","S","N"),"N")</f>
        <v>N</v>
      </c>
      <c r="BL81" s="42">
        <f t="shared" si="20"/>
        <v>0</v>
      </c>
      <c r="BM81" s="42"/>
      <c r="BN81" s="42"/>
      <c r="BO81" s="42">
        <f>IF(B81="",0,IF(AND(BJ81="S",AR81=1), VLOOKUP(B81,Calculs!$B$94:$D$99,3), 0) + IF(AND(BK81="S",BD81=1), VLOOKUP(B81,Calculs!$B$94:$F$99,5), 0))</f>
        <v>0</v>
      </c>
      <c r="BP81" s="40" t="str">
        <f t="shared" ref="BP81:BP144" si="31">IF(AND(BJ81="S",AR81=1 ),AP81,"")</f>
        <v/>
      </c>
      <c r="BQ81" s="219" t="str">
        <f t="shared" ref="BQ81:BQ144" si="32">IF(AND(BK81="S",BD81=1),AP81,"")</f>
        <v/>
      </c>
      <c r="BR81" s="264" t="str">
        <f t="shared" ref="BR81:BR144" si="33">IF(BJ81="S",AP81,"")</f>
        <v/>
      </c>
      <c r="BS81" s="264" t="str">
        <f t="shared" ref="BS81:BS144" si="34">IF(BK81="S",AP81,"")</f>
        <v/>
      </c>
    </row>
    <row r="82" spans="1:71" ht="12.75" customHeight="1">
      <c r="A82" s="217" t="str">
        <f>IF(' Peticions ET'!A72="", "",' Peticions ET'!A72)</f>
        <v/>
      </c>
      <c r="B82" s="167" t="str">
        <f t="shared" ref="B82:B145" si="35">IF(OR(A82&lt;&gt;"",F82&lt;&gt;""),"PDI TC","")</f>
        <v/>
      </c>
      <c r="C82" s="167" t="str">
        <f>IF(' Peticions ET'!B72="", "",' Peticions ET'!B72)</f>
        <v/>
      </c>
      <c r="D82" s="167" t="str">
        <f>IF(' Peticions ET'!C72="", "",' Peticions ET'!C72)</f>
        <v/>
      </c>
      <c r="E82" s="167" t="str">
        <f>IF(' Peticions ET'!D72="", "",' Peticions ET'!D72)</f>
        <v/>
      </c>
      <c r="F82" s="166" t="str">
        <f>IF(' Peticions ET'!E72="", "",' Peticions ET'!E72)</f>
        <v/>
      </c>
      <c r="G82" s="166" t="str">
        <f>IF(' Peticions ET'!F72="", "",' Peticions ET'!F72)</f>
        <v/>
      </c>
      <c r="H82" s="30" t="str">
        <f>IF(' Peticions ET'!G72="", "",' Peticions ET'!G72)</f>
        <v/>
      </c>
      <c r="I82" s="40" t="str">
        <f>IF(' Peticions ET'!H72="", "",' Peticions ET'!H72)</f>
        <v/>
      </c>
      <c r="J82" s="40" t="str">
        <f>IF(' Peticions ET'!I72="", "",' Peticions ET'!I72)</f>
        <v/>
      </c>
      <c r="K82" s="40" t="str">
        <f>IF(' Peticions ET'!J72="", "",' Peticions ET'!J72)</f>
        <v/>
      </c>
      <c r="L82" s="30" t="str">
        <f>IF(' Peticions ET'!K72="", "",' Peticions ET'!K72)</f>
        <v/>
      </c>
      <c r="M82" s="30" t="str">
        <f>IF(' Peticions ET'!L72="", "",' Peticions ET'!L72)</f>
        <v/>
      </c>
      <c r="N82" s="30" t="str">
        <f>IF(' Peticions ET'!M72="", "",' Peticions ET'!M72)</f>
        <v/>
      </c>
      <c r="O82" s="40" t="str">
        <f>IF(' Peticions ET'!O72="", "",' Peticions ET'!O72)</f>
        <v/>
      </c>
      <c r="P82" s="7" t="str">
        <f>IF(' Peticions ET'!N72="", "",' Peticions ET'!N72)</f>
        <v/>
      </c>
      <c r="Q82" s="31" t="str">
        <f>IF(' Peticions ET'!R72="", "",' Peticions ET'!R72)</f>
        <v/>
      </c>
      <c r="R82" s="31" t="str">
        <f>IF(' Peticions ET'!S72="", "",' Peticions ET'!S72)</f>
        <v/>
      </c>
      <c r="S82" t="str">
        <f>IF(' Peticions ET'!P72="", "",' Peticions ET'!P72)</f>
        <v/>
      </c>
      <c r="T82" s="264" t="str">
        <f>IF(' Peticions ET'!Q72="", "",' Peticions ET'!Q72)</f>
        <v/>
      </c>
      <c r="U82" s="1"/>
      <c r="V82" s="1"/>
      <c r="W82" s="3"/>
      <c r="X82" s="31"/>
      <c r="Y82" s="31"/>
      <c r="Z82" s="31"/>
      <c r="AA82" s="32"/>
      <c r="AB82" s="33"/>
      <c r="AC82" s="33"/>
      <c r="AD82" s="33"/>
      <c r="AE82" s="33"/>
      <c r="AF82" s="34"/>
      <c r="AG82" s="34"/>
      <c r="AH82" s="34"/>
      <c r="AI82" s="34"/>
      <c r="AJ82" s="35" t="str">
        <f>IF(' Peticions ET'!Z72="", "",' Peticions ET'!Z72)</f>
        <v/>
      </c>
      <c r="AK82" s="143"/>
      <c r="AL82" s="36"/>
      <c r="AM82" s="37" t="str">
        <f t="shared" si="21"/>
        <v/>
      </c>
      <c r="AN82" s="38" t="str">
        <f t="shared" si="22"/>
        <v/>
      </c>
      <c r="AO82" s="39" t="str">
        <f t="shared" si="23"/>
        <v/>
      </c>
      <c r="AP82" s="40" t="str">
        <f t="shared" si="24"/>
        <v/>
      </c>
      <c r="AQ82" s="229" t="str">
        <f t="shared" si="25"/>
        <v/>
      </c>
      <c r="AR82" s="220">
        <f>IF(A82="",0,IF(BJ82="S",COUNTIF($AQ$17:AQ82,AQ82),0))</f>
        <v>0</v>
      </c>
      <c r="AS82" s="41" t="str">
        <f t="shared" ref="AS82:AS145" si="36">IF(G82&lt;&gt;"",CONCATENATE(LEFT(G82,2),IF(H82="Linux",".L",".W")),"")</f>
        <v/>
      </c>
      <c r="AT82" s="42">
        <f xml:space="preserve"> IF(AS82&lt;&gt;"",VLOOKUP(AS82,Calculs!$B$2:$C$34,2,FALSE),0)</f>
        <v>0</v>
      </c>
      <c r="AU82" s="42">
        <f>IF(I82&lt;&gt;"",IF(LEFT(I82,1)="S", Calculs!$C$63,0),0)</f>
        <v>0</v>
      </c>
      <c r="AV82" s="42">
        <f>IF(J82&lt;&gt;"",IF(LEFT(J82,1)="S", Calculs!$C$53,0),0)</f>
        <v>0</v>
      </c>
      <c r="AW82" s="42">
        <f>IF(K82&lt;&gt;"",IF(LEFT(K82,1)="S", Calculs!$C$54,0),0)</f>
        <v>0</v>
      </c>
      <c r="AX82" s="43" t="str">
        <f t="shared" si="26"/>
        <v/>
      </c>
      <c r="AY82" s="43" t="str">
        <f t="shared" si="27"/>
        <v/>
      </c>
      <c r="AZ82" s="43">
        <f>SUMIF(Calculs!$B$2:$B$34,AX82,Calculs!$C$2:$C$34)</f>
        <v>0</v>
      </c>
      <c r="BA82" s="42">
        <f>IF(O82&lt;&gt;"",IF(LEFT(O82,1)="S", Calculs!$C$54,0),0)</f>
        <v>0</v>
      </c>
      <c r="BB82" s="42">
        <f>IF(P82&lt;&gt;"",IF(LEFT(P82,1)="S", Calculs!$C$53,0),0)</f>
        <v>0</v>
      </c>
      <c r="BC82" s="229" t="str">
        <f t="shared" si="28"/>
        <v/>
      </c>
      <c r="BD82" s="220">
        <f>IF(A82="",0, IF(BK82="S",COUNTIF($BC$17:BC82,BC82),0))</f>
        <v>0</v>
      </c>
      <c r="BE82" s="42">
        <f xml:space="preserve"> IF(Q82&lt;&gt;"",IF(Q82&lt;&gt;"Sense monitor",VLOOKUP(_xlfn.CONCAT(LEFT(Q82,2),IF(BF82="NO",".SA",".AA")),Calculs!$B$41:$C$48,2,FALSE),0),0)</f>
        <v>0</v>
      </c>
      <c r="BF82" s="42" t="str">
        <f t="shared" si="29"/>
        <v>NO</v>
      </c>
      <c r="BG82" s="43" t="str">
        <f t="shared" ref="BG82:BG145" si="37">IF(S82&lt;&gt;"",IF(LEFT(S82,2)="MA","MAir",IF(LEFT(S82,1)="i","iMac", IF(LEFT(S82,2)="Mi","Mini", IF(LEFT(S82,2)="MP","MPro","")))),"")</f>
        <v/>
      </c>
      <c r="BH82" s="42">
        <f>SUMIF(Calculs!$B$32:$B$36,TRIM(BG82),Calculs!$C$32:$C$36)</f>
        <v>0</v>
      </c>
      <c r="BI82" s="42">
        <f>IF(T82&lt;&gt;"",IF(LEFT(T82,1)="S", SUMIF(Calculs!$B$67:$B$70, TRIM(BG82), Calculs!$C$67:$C$70),0),0)</f>
        <v>0</v>
      </c>
      <c r="BJ82" s="40" t="str">
        <f t="shared" ref="BJ82:BJ145" si="38">IF(IF(AS82&lt;&gt;"",1,0) + IF(AX82&lt;&gt;"",1,0)+IF(BG82&lt;&gt;"",1,0)&gt;0,"S","N")</f>
        <v>N</v>
      </c>
      <c r="BK82" s="219" t="str">
        <f t="shared" si="30"/>
        <v>N</v>
      </c>
      <c r="BL82" s="42">
        <f t="shared" ref="BL82:BL145" si="39">AT82+AU82+AV82+AW82+AZ82+BA82+BB82+BI82+BE82+BH82</f>
        <v>0</v>
      </c>
      <c r="BM82" s="42"/>
      <c r="BN82" s="42"/>
      <c r="BO82" s="42">
        <f>IF(B82="",0,IF(AND(BJ82="S",AR82=1), VLOOKUP(B82,Calculs!$B$94:$D$99,3), 0) + IF(AND(BK82="S",BD82=1), VLOOKUP(B82,Calculs!$B$94:$F$99,5), 0))</f>
        <v>0</v>
      </c>
      <c r="BP82" s="40" t="str">
        <f t="shared" si="31"/>
        <v/>
      </c>
      <c r="BQ82" s="219" t="str">
        <f t="shared" si="32"/>
        <v/>
      </c>
      <c r="BR82" s="264" t="str">
        <f t="shared" si="33"/>
        <v/>
      </c>
      <c r="BS82" s="264" t="str">
        <f t="shared" si="34"/>
        <v/>
      </c>
    </row>
    <row r="83" spans="1:71" ht="12.75" customHeight="1">
      <c r="A83" s="217" t="str">
        <f>IF(' Peticions ET'!A73="", "",' Peticions ET'!A73)</f>
        <v/>
      </c>
      <c r="B83" s="167" t="str">
        <f t="shared" si="35"/>
        <v/>
      </c>
      <c r="C83" s="167" t="str">
        <f>IF(' Peticions ET'!B73="", "",' Peticions ET'!B73)</f>
        <v/>
      </c>
      <c r="D83" s="167" t="str">
        <f>IF(' Peticions ET'!C73="", "",' Peticions ET'!C73)</f>
        <v/>
      </c>
      <c r="E83" s="167" t="str">
        <f>IF(' Peticions ET'!D73="", "",' Peticions ET'!D73)</f>
        <v/>
      </c>
      <c r="F83" s="166" t="str">
        <f>IF(' Peticions ET'!E73="", "",' Peticions ET'!E73)</f>
        <v/>
      </c>
      <c r="G83" s="166" t="str">
        <f>IF(' Peticions ET'!F73="", "",' Peticions ET'!F73)</f>
        <v/>
      </c>
      <c r="H83" s="30" t="str">
        <f>IF(' Peticions ET'!G73="", "",' Peticions ET'!G73)</f>
        <v/>
      </c>
      <c r="I83" s="40" t="str">
        <f>IF(' Peticions ET'!H73="", "",' Peticions ET'!H73)</f>
        <v/>
      </c>
      <c r="J83" s="40" t="str">
        <f>IF(' Peticions ET'!I73="", "",' Peticions ET'!I73)</f>
        <v/>
      </c>
      <c r="K83" s="40" t="str">
        <f>IF(' Peticions ET'!J73="", "",' Peticions ET'!J73)</f>
        <v/>
      </c>
      <c r="L83" s="30" t="str">
        <f>IF(' Peticions ET'!K73="", "",' Peticions ET'!K73)</f>
        <v/>
      </c>
      <c r="M83" s="30" t="str">
        <f>IF(' Peticions ET'!L73="", "",' Peticions ET'!L73)</f>
        <v/>
      </c>
      <c r="N83" s="30" t="str">
        <f>IF(' Peticions ET'!M73="", "",' Peticions ET'!M73)</f>
        <v/>
      </c>
      <c r="O83" s="40" t="str">
        <f>IF(' Peticions ET'!O73="", "",' Peticions ET'!O73)</f>
        <v/>
      </c>
      <c r="P83" s="7" t="str">
        <f>IF(' Peticions ET'!N73="", "",' Peticions ET'!N73)</f>
        <v/>
      </c>
      <c r="Q83" s="31" t="str">
        <f>IF(' Peticions ET'!R73="", "",' Peticions ET'!R73)</f>
        <v/>
      </c>
      <c r="R83" s="31" t="str">
        <f>IF(' Peticions ET'!S73="", "",' Peticions ET'!S73)</f>
        <v/>
      </c>
      <c r="S83" t="str">
        <f>IF(' Peticions ET'!P73="", "",' Peticions ET'!P73)</f>
        <v/>
      </c>
      <c r="T83" s="264" t="str">
        <f>IF(' Peticions ET'!Q73="", "",' Peticions ET'!Q73)</f>
        <v/>
      </c>
      <c r="U83" s="1"/>
      <c r="V83" s="1"/>
      <c r="W83" s="3"/>
      <c r="X83" s="31"/>
      <c r="Y83" s="31"/>
      <c r="Z83" s="31"/>
      <c r="AA83" s="32"/>
      <c r="AB83" s="33"/>
      <c r="AC83" s="33"/>
      <c r="AD83" s="33"/>
      <c r="AE83" s="33"/>
      <c r="AF83" s="34"/>
      <c r="AG83" s="34"/>
      <c r="AH83" s="34"/>
      <c r="AI83" s="34"/>
      <c r="AJ83" s="35" t="str">
        <f>IF(' Peticions ET'!Z73="", "",' Peticions ET'!Z73)</f>
        <v/>
      </c>
      <c r="AK83" s="143"/>
      <c r="AL83" s="36"/>
      <c r="AM83" s="37" t="str">
        <f t="shared" si="21"/>
        <v/>
      </c>
      <c r="AN83" s="38" t="str">
        <f t="shared" si="22"/>
        <v/>
      </c>
      <c r="AO83" s="39" t="str">
        <f t="shared" si="23"/>
        <v/>
      </c>
      <c r="AP83" s="40" t="str">
        <f t="shared" si="24"/>
        <v/>
      </c>
      <c r="AQ83" s="229" t="str">
        <f t="shared" si="25"/>
        <v/>
      </c>
      <c r="AR83" s="220">
        <f>IF(A83="",0,IF(BJ83="S",COUNTIF($AQ$17:AQ83,AQ83),0))</f>
        <v>0</v>
      </c>
      <c r="AS83" s="41" t="str">
        <f t="shared" si="36"/>
        <v/>
      </c>
      <c r="AT83" s="42">
        <f xml:space="preserve"> IF(AS83&lt;&gt;"",VLOOKUP(AS83,Calculs!$B$2:$C$34,2,FALSE),0)</f>
        <v>0</v>
      </c>
      <c r="AU83" s="42">
        <f>IF(I83&lt;&gt;"",IF(LEFT(I83,1)="S", Calculs!$C$63,0),0)</f>
        <v>0</v>
      </c>
      <c r="AV83" s="42">
        <f>IF(J83&lt;&gt;"",IF(LEFT(J83,1)="S", Calculs!$C$53,0),0)</f>
        <v>0</v>
      </c>
      <c r="AW83" s="42">
        <f>IF(K83&lt;&gt;"",IF(LEFT(K83,1)="S", Calculs!$C$54,0),0)</f>
        <v>0</v>
      </c>
      <c r="AX83" s="43" t="str">
        <f t="shared" si="26"/>
        <v/>
      </c>
      <c r="AY83" s="43" t="str">
        <f t="shared" si="27"/>
        <v/>
      </c>
      <c r="AZ83" s="43">
        <f>SUMIF(Calculs!$B$2:$B$34,AX83,Calculs!$C$2:$C$34)</f>
        <v>0</v>
      </c>
      <c r="BA83" s="42">
        <f>IF(O83&lt;&gt;"",IF(LEFT(O83,1)="S", Calculs!$C$54,0),0)</f>
        <v>0</v>
      </c>
      <c r="BB83" s="42">
        <f>IF(P83&lt;&gt;"",IF(LEFT(P83,1)="S", Calculs!$C$53,0),0)</f>
        <v>0</v>
      </c>
      <c r="BC83" s="229" t="str">
        <f t="shared" si="28"/>
        <v/>
      </c>
      <c r="BD83" s="220">
        <f>IF(A83="",0, IF(BK83="S",COUNTIF($BC$17:BC83,BC83),0))</f>
        <v>0</v>
      </c>
      <c r="BE83" s="42">
        <f xml:space="preserve"> IF(Q83&lt;&gt;"",IF(Q83&lt;&gt;"Sense monitor",VLOOKUP(_xlfn.CONCAT(LEFT(Q83,2),IF(BF83="NO",".SA",".AA")),Calculs!$B$41:$C$48,2,FALSE),0),0)</f>
        <v>0</v>
      </c>
      <c r="BF83" s="42" t="str">
        <f t="shared" si="29"/>
        <v>NO</v>
      </c>
      <c r="BG83" s="43" t="str">
        <f t="shared" si="37"/>
        <v/>
      </c>
      <c r="BH83" s="42">
        <f>SUMIF(Calculs!$B$32:$B$36,TRIM(BG83),Calculs!$C$32:$C$36)</f>
        <v>0</v>
      </c>
      <c r="BI83" s="42">
        <f>IF(T83&lt;&gt;"",IF(LEFT(T83,1)="S", SUMIF(Calculs!$B$67:$B$70, TRIM(BG83), Calculs!$C$67:$C$70),0),0)</f>
        <v>0</v>
      </c>
      <c r="BJ83" s="40" t="str">
        <f t="shared" si="38"/>
        <v>N</v>
      </c>
      <c r="BK83" s="219" t="str">
        <f t="shared" si="30"/>
        <v>N</v>
      </c>
      <c r="BL83" s="42">
        <f t="shared" si="39"/>
        <v>0</v>
      </c>
      <c r="BM83" s="42"/>
      <c r="BN83" s="42"/>
      <c r="BO83" s="42">
        <f>IF(B83="",0,IF(AND(BJ83="S",AR83=1), VLOOKUP(B83,Calculs!$B$94:$D$99,3), 0) + IF(AND(BK83="S",BD83=1), VLOOKUP(B83,Calculs!$B$94:$F$99,5), 0))</f>
        <v>0</v>
      </c>
      <c r="BP83" s="40" t="str">
        <f t="shared" si="31"/>
        <v/>
      </c>
      <c r="BQ83" s="219" t="str">
        <f t="shared" si="32"/>
        <v/>
      </c>
      <c r="BR83" s="264" t="str">
        <f t="shared" si="33"/>
        <v/>
      </c>
      <c r="BS83" s="264" t="str">
        <f t="shared" si="34"/>
        <v/>
      </c>
    </row>
    <row r="84" spans="1:71" ht="12.75" customHeight="1">
      <c r="A84" s="217" t="str">
        <f>IF(' Peticions ET'!A74="", "",' Peticions ET'!A74)</f>
        <v/>
      </c>
      <c r="B84" s="167" t="str">
        <f t="shared" si="35"/>
        <v/>
      </c>
      <c r="C84" s="167" t="str">
        <f>IF(' Peticions ET'!B74="", "",' Peticions ET'!B74)</f>
        <v/>
      </c>
      <c r="D84" s="167" t="str">
        <f>IF(' Peticions ET'!C74="", "",' Peticions ET'!C74)</f>
        <v/>
      </c>
      <c r="E84" s="167" t="str">
        <f>IF(' Peticions ET'!D74="", "",' Peticions ET'!D74)</f>
        <v/>
      </c>
      <c r="F84" s="166" t="str">
        <f>IF(' Peticions ET'!E74="", "",' Peticions ET'!E74)</f>
        <v/>
      </c>
      <c r="G84" s="166" t="str">
        <f>IF(' Peticions ET'!F74="", "",' Peticions ET'!F74)</f>
        <v/>
      </c>
      <c r="H84" s="30" t="str">
        <f>IF(' Peticions ET'!G74="", "",' Peticions ET'!G74)</f>
        <v/>
      </c>
      <c r="I84" s="40" t="str">
        <f>IF(' Peticions ET'!H74="", "",' Peticions ET'!H74)</f>
        <v/>
      </c>
      <c r="J84" s="40" t="str">
        <f>IF(' Peticions ET'!I74="", "",' Peticions ET'!I74)</f>
        <v/>
      </c>
      <c r="K84" s="40" t="str">
        <f>IF(' Peticions ET'!J74="", "",' Peticions ET'!J74)</f>
        <v/>
      </c>
      <c r="L84" s="30" t="str">
        <f>IF(' Peticions ET'!K74="", "",' Peticions ET'!K74)</f>
        <v/>
      </c>
      <c r="M84" s="30" t="str">
        <f>IF(' Peticions ET'!L74="", "",' Peticions ET'!L74)</f>
        <v/>
      </c>
      <c r="N84" s="30" t="str">
        <f>IF(' Peticions ET'!M74="", "",' Peticions ET'!M74)</f>
        <v/>
      </c>
      <c r="O84" s="40" t="str">
        <f>IF(' Peticions ET'!O74="", "",' Peticions ET'!O74)</f>
        <v/>
      </c>
      <c r="P84" s="7" t="str">
        <f>IF(' Peticions ET'!N74="", "",' Peticions ET'!N74)</f>
        <v/>
      </c>
      <c r="Q84" s="31" t="str">
        <f>IF(' Peticions ET'!R74="", "",' Peticions ET'!R74)</f>
        <v/>
      </c>
      <c r="R84" s="31" t="str">
        <f>IF(' Peticions ET'!S74="", "",' Peticions ET'!S74)</f>
        <v/>
      </c>
      <c r="S84" t="str">
        <f>IF(' Peticions ET'!P74="", "",' Peticions ET'!P74)</f>
        <v/>
      </c>
      <c r="T84" s="264" t="str">
        <f>IF(' Peticions ET'!Q74="", "",' Peticions ET'!Q74)</f>
        <v/>
      </c>
      <c r="U84" s="1"/>
      <c r="V84" s="1"/>
      <c r="W84" s="3"/>
      <c r="X84" s="31"/>
      <c r="Y84" s="31"/>
      <c r="Z84" s="31"/>
      <c r="AA84" s="32"/>
      <c r="AB84" s="33"/>
      <c r="AC84" s="33"/>
      <c r="AD84" s="33"/>
      <c r="AE84" s="33"/>
      <c r="AF84" s="34"/>
      <c r="AG84" s="34"/>
      <c r="AH84" s="34"/>
      <c r="AI84" s="34"/>
      <c r="AJ84" s="35" t="str">
        <f>IF(' Peticions ET'!Z74="", "",' Peticions ET'!Z74)</f>
        <v/>
      </c>
      <c r="AK84" s="143"/>
      <c r="AL84" s="36"/>
      <c r="AM84" s="37" t="str">
        <f t="shared" si="21"/>
        <v/>
      </c>
      <c r="AN84" s="38" t="str">
        <f t="shared" si="22"/>
        <v/>
      </c>
      <c r="AO84" s="39" t="str">
        <f t="shared" si="23"/>
        <v/>
      </c>
      <c r="AP84" s="40" t="str">
        <f t="shared" si="24"/>
        <v/>
      </c>
      <c r="AQ84" s="229" t="str">
        <f t="shared" si="25"/>
        <v/>
      </c>
      <c r="AR84" s="220">
        <f>IF(A84="",0,IF(BJ84="S",COUNTIF($AQ$17:AQ84,AQ84),0))</f>
        <v>0</v>
      </c>
      <c r="AS84" s="41" t="str">
        <f t="shared" si="36"/>
        <v/>
      </c>
      <c r="AT84" s="42">
        <f xml:space="preserve"> IF(AS84&lt;&gt;"",VLOOKUP(AS84,Calculs!$B$2:$C$34,2,FALSE),0)</f>
        <v>0</v>
      </c>
      <c r="AU84" s="42">
        <f>IF(I84&lt;&gt;"",IF(LEFT(I84,1)="S", Calculs!$C$63,0),0)</f>
        <v>0</v>
      </c>
      <c r="AV84" s="42">
        <f>IF(J84&lt;&gt;"",IF(LEFT(J84,1)="S", Calculs!$C$53,0),0)</f>
        <v>0</v>
      </c>
      <c r="AW84" s="42">
        <f>IF(K84&lt;&gt;"",IF(LEFT(K84,1)="S", Calculs!$C$54,0),0)</f>
        <v>0</v>
      </c>
      <c r="AX84" s="43" t="str">
        <f t="shared" si="26"/>
        <v/>
      </c>
      <c r="AY84" s="43" t="str">
        <f t="shared" si="27"/>
        <v/>
      </c>
      <c r="AZ84" s="43">
        <f>SUMIF(Calculs!$B$2:$B$34,AX84,Calculs!$C$2:$C$34)</f>
        <v>0</v>
      </c>
      <c r="BA84" s="42">
        <f>IF(O84&lt;&gt;"",IF(LEFT(O84,1)="S", Calculs!$C$54,0),0)</f>
        <v>0</v>
      </c>
      <c r="BB84" s="42">
        <f>IF(P84&lt;&gt;"",IF(LEFT(P84,1)="S", Calculs!$C$53,0),0)</f>
        <v>0</v>
      </c>
      <c r="BC84" s="229" t="str">
        <f t="shared" si="28"/>
        <v/>
      </c>
      <c r="BD84" s="220">
        <f>IF(A84="",0, IF(BK84="S",COUNTIF($BC$17:BC84,BC84),0))</f>
        <v>0</v>
      </c>
      <c r="BE84" s="42">
        <f xml:space="preserve"> IF(Q84&lt;&gt;"",IF(Q84&lt;&gt;"Sense monitor",VLOOKUP(_xlfn.CONCAT(LEFT(Q84,2),IF(BF84="NO",".SA",".AA")),Calculs!$B$41:$C$48,2,FALSE),0),0)</f>
        <v>0</v>
      </c>
      <c r="BF84" s="42" t="str">
        <f t="shared" si="29"/>
        <v>NO</v>
      </c>
      <c r="BG84" s="43" t="str">
        <f t="shared" si="37"/>
        <v/>
      </c>
      <c r="BH84" s="42">
        <f>SUMIF(Calculs!$B$32:$B$36,TRIM(BG84),Calculs!$C$32:$C$36)</f>
        <v>0</v>
      </c>
      <c r="BI84" s="42">
        <f>IF(T84&lt;&gt;"",IF(LEFT(T84,1)="S", SUMIF(Calculs!$B$67:$B$70, TRIM(BG84), Calculs!$C$67:$C$70),0),0)</f>
        <v>0</v>
      </c>
      <c r="BJ84" s="40" t="str">
        <f t="shared" si="38"/>
        <v>N</v>
      </c>
      <c r="BK84" s="219" t="str">
        <f t="shared" si="30"/>
        <v>N</v>
      </c>
      <c r="BL84" s="42">
        <f t="shared" si="39"/>
        <v>0</v>
      </c>
      <c r="BM84" s="42"/>
      <c r="BN84" s="42"/>
      <c r="BO84" s="42">
        <f>IF(B84="",0,IF(AND(BJ84="S",AR84=1), VLOOKUP(B84,Calculs!$B$94:$D$99,3), 0) + IF(AND(BK84="S",BD84=1), VLOOKUP(B84,Calculs!$B$94:$F$99,5), 0))</f>
        <v>0</v>
      </c>
      <c r="BP84" s="40" t="str">
        <f t="shared" si="31"/>
        <v/>
      </c>
      <c r="BQ84" s="219" t="str">
        <f t="shared" si="32"/>
        <v/>
      </c>
      <c r="BR84" s="264" t="str">
        <f t="shared" si="33"/>
        <v/>
      </c>
      <c r="BS84" s="264" t="str">
        <f t="shared" si="34"/>
        <v/>
      </c>
    </row>
    <row r="85" spans="1:71" ht="12.75" customHeight="1">
      <c r="A85" s="217" t="str">
        <f>IF(' Peticions ET'!A75="", "",' Peticions ET'!A75)</f>
        <v/>
      </c>
      <c r="B85" s="167" t="str">
        <f t="shared" si="35"/>
        <v/>
      </c>
      <c r="C85" s="167" t="str">
        <f>IF(' Peticions ET'!B75="", "",' Peticions ET'!B75)</f>
        <v/>
      </c>
      <c r="D85" s="167" t="str">
        <f>IF(' Peticions ET'!C75="", "",' Peticions ET'!C75)</f>
        <v/>
      </c>
      <c r="E85" s="167" t="str">
        <f>IF(' Peticions ET'!D75="", "",' Peticions ET'!D75)</f>
        <v/>
      </c>
      <c r="F85" s="166" t="str">
        <f>IF(' Peticions ET'!E75="", "",' Peticions ET'!E75)</f>
        <v/>
      </c>
      <c r="G85" s="166" t="str">
        <f>IF(' Peticions ET'!F75="", "",' Peticions ET'!F75)</f>
        <v/>
      </c>
      <c r="H85" s="30" t="str">
        <f>IF(' Peticions ET'!G75="", "",' Peticions ET'!G75)</f>
        <v/>
      </c>
      <c r="I85" s="40" t="str">
        <f>IF(' Peticions ET'!H75="", "",' Peticions ET'!H75)</f>
        <v/>
      </c>
      <c r="J85" s="40" t="str">
        <f>IF(' Peticions ET'!I75="", "",' Peticions ET'!I75)</f>
        <v/>
      </c>
      <c r="K85" s="40" t="str">
        <f>IF(' Peticions ET'!J75="", "",' Peticions ET'!J75)</f>
        <v/>
      </c>
      <c r="L85" s="30" t="str">
        <f>IF(' Peticions ET'!K75="", "",' Peticions ET'!K75)</f>
        <v/>
      </c>
      <c r="M85" s="30" t="str">
        <f>IF(' Peticions ET'!L75="", "",' Peticions ET'!L75)</f>
        <v/>
      </c>
      <c r="N85" s="30" t="str">
        <f>IF(' Peticions ET'!M75="", "",' Peticions ET'!M75)</f>
        <v/>
      </c>
      <c r="O85" s="40" t="str">
        <f>IF(' Peticions ET'!O75="", "",' Peticions ET'!O75)</f>
        <v/>
      </c>
      <c r="P85" s="7" t="str">
        <f>IF(' Peticions ET'!N75="", "",' Peticions ET'!N75)</f>
        <v/>
      </c>
      <c r="Q85" s="31" t="str">
        <f>IF(' Peticions ET'!R75="", "",' Peticions ET'!R75)</f>
        <v/>
      </c>
      <c r="R85" s="31" t="str">
        <f>IF(' Peticions ET'!S75="", "",' Peticions ET'!S75)</f>
        <v/>
      </c>
      <c r="S85" t="str">
        <f>IF(' Peticions ET'!P75="", "",' Peticions ET'!P75)</f>
        <v/>
      </c>
      <c r="T85" s="264" t="str">
        <f>IF(' Peticions ET'!Q75="", "",' Peticions ET'!Q75)</f>
        <v/>
      </c>
      <c r="U85" s="1"/>
      <c r="V85" s="1"/>
      <c r="W85" s="3"/>
      <c r="X85" s="31"/>
      <c r="Y85" s="31"/>
      <c r="Z85" s="31"/>
      <c r="AA85" s="32"/>
      <c r="AB85" s="33"/>
      <c r="AC85" s="33"/>
      <c r="AD85" s="33"/>
      <c r="AE85" s="33"/>
      <c r="AF85" s="34"/>
      <c r="AG85" s="34"/>
      <c r="AH85" s="34"/>
      <c r="AI85" s="34"/>
      <c r="AJ85" s="35" t="str">
        <f>IF(' Peticions ET'!Z75="", "",' Peticions ET'!Z75)</f>
        <v/>
      </c>
      <c r="AK85" s="143"/>
      <c r="AL85" s="36"/>
      <c r="AM85" s="37" t="str">
        <f t="shared" si="21"/>
        <v/>
      </c>
      <c r="AN85" s="38" t="str">
        <f t="shared" si="22"/>
        <v/>
      </c>
      <c r="AO85" s="39" t="str">
        <f t="shared" si="23"/>
        <v/>
      </c>
      <c r="AP85" s="40" t="str">
        <f t="shared" si="24"/>
        <v/>
      </c>
      <c r="AQ85" s="229" t="str">
        <f t="shared" si="25"/>
        <v/>
      </c>
      <c r="AR85" s="220">
        <f>IF(A85="",0,IF(BJ85="S",COUNTIF($AQ$17:AQ85,AQ85),0))</f>
        <v>0</v>
      </c>
      <c r="AS85" s="41" t="str">
        <f t="shared" si="36"/>
        <v/>
      </c>
      <c r="AT85" s="42">
        <f xml:space="preserve"> IF(AS85&lt;&gt;"",VLOOKUP(AS85,Calculs!$B$2:$C$34,2,FALSE),0)</f>
        <v>0</v>
      </c>
      <c r="AU85" s="42">
        <f>IF(I85&lt;&gt;"",IF(LEFT(I85,1)="S", Calculs!$C$63,0),0)</f>
        <v>0</v>
      </c>
      <c r="AV85" s="42">
        <f>IF(J85&lt;&gt;"",IF(LEFT(J85,1)="S", Calculs!$C$53,0),0)</f>
        <v>0</v>
      </c>
      <c r="AW85" s="42">
        <f>IF(K85&lt;&gt;"",IF(LEFT(K85,1)="S", Calculs!$C$54,0),0)</f>
        <v>0</v>
      </c>
      <c r="AX85" s="43" t="str">
        <f t="shared" si="26"/>
        <v/>
      </c>
      <c r="AY85" s="43" t="str">
        <f t="shared" si="27"/>
        <v/>
      </c>
      <c r="AZ85" s="43">
        <f>SUMIF(Calculs!$B$2:$B$34,AX85,Calculs!$C$2:$C$34)</f>
        <v>0</v>
      </c>
      <c r="BA85" s="42">
        <f>IF(O85&lt;&gt;"",IF(LEFT(O85,1)="S", Calculs!$C$54,0),0)</f>
        <v>0</v>
      </c>
      <c r="BB85" s="42">
        <f>IF(P85&lt;&gt;"",IF(LEFT(P85,1)="S", Calculs!$C$53,0),0)</f>
        <v>0</v>
      </c>
      <c r="BC85" s="229" t="str">
        <f t="shared" si="28"/>
        <v/>
      </c>
      <c r="BD85" s="220">
        <f>IF(A85="",0, IF(BK85="S",COUNTIF($BC$17:BC85,BC85),0))</f>
        <v>0</v>
      </c>
      <c r="BE85" s="42">
        <f xml:space="preserve"> IF(Q85&lt;&gt;"",IF(Q85&lt;&gt;"Sense monitor",VLOOKUP(_xlfn.CONCAT(LEFT(Q85,2),IF(BF85="NO",".SA",".AA")),Calculs!$B$41:$C$48,2,FALSE),0),0)</f>
        <v>0</v>
      </c>
      <c r="BF85" s="42" t="str">
        <f t="shared" si="29"/>
        <v>NO</v>
      </c>
      <c r="BG85" s="43" t="str">
        <f t="shared" si="37"/>
        <v/>
      </c>
      <c r="BH85" s="42">
        <f>SUMIF(Calculs!$B$32:$B$36,TRIM(BG85),Calculs!$C$32:$C$36)</f>
        <v>0</v>
      </c>
      <c r="BI85" s="42">
        <f>IF(T85&lt;&gt;"",IF(LEFT(T85,1)="S", SUMIF(Calculs!$B$67:$B$70, TRIM(BG85), Calculs!$C$67:$C$70),0),0)</f>
        <v>0</v>
      </c>
      <c r="BJ85" s="40" t="str">
        <f t="shared" si="38"/>
        <v>N</v>
      </c>
      <c r="BK85" s="219" t="str">
        <f t="shared" si="30"/>
        <v>N</v>
      </c>
      <c r="BL85" s="42">
        <f t="shared" si="39"/>
        <v>0</v>
      </c>
      <c r="BM85" s="42"/>
      <c r="BN85" s="42"/>
      <c r="BO85" s="42">
        <f>IF(B85="",0,IF(AND(BJ85="S",AR85=1), VLOOKUP(B85,Calculs!$B$94:$D$99,3), 0) + IF(AND(BK85="S",BD85=1), VLOOKUP(B85,Calculs!$B$94:$F$99,5), 0))</f>
        <v>0</v>
      </c>
      <c r="BP85" s="40" t="str">
        <f t="shared" si="31"/>
        <v/>
      </c>
      <c r="BQ85" s="219" t="str">
        <f t="shared" si="32"/>
        <v/>
      </c>
      <c r="BR85" s="264" t="str">
        <f t="shared" si="33"/>
        <v/>
      </c>
      <c r="BS85" s="264" t="str">
        <f t="shared" si="34"/>
        <v/>
      </c>
    </row>
    <row r="86" spans="1:71" ht="12.75" customHeight="1">
      <c r="A86" s="217" t="str">
        <f>IF(' Peticions ET'!A76="", "",' Peticions ET'!A76)</f>
        <v/>
      </c>
      <c r="B86" s="167" t="str">
        <f t="shared" si="35"/>
        <v/>
      </c>
      <c r="C86" s="167" t="str">
        <f>IF(' Peticions ET'!B76="", "",' Peticions ET'!B76)</f>
        <v/>
      </c>
      <c r="D86" s="167" t="str">
        <f>IF(' Peticions ET'!C76="", "",' Peticions ET'!C76)</f>
        <v/>
      </c>
      <c r="E86" s="167" t="str">
        <f>IF(' Peticions ET'!D76="", "",' Peticions ET'!D76)</f>
        <v/>
      </c>
      <c r="F86" s="166" t="str">
        <f>IF(' Peticions ET'!E76="", "",' Peticions ET'!E76)</f>
        <v/>
      </c>
      <c r="G86" s="166" t="str">
        <f>IF(' Peticions ET'!F76="", "",' Peticions ET'!F76)</f>
        <v/>
      </c>
      <c r="H86" s="30" t="str">
        <f>IF(' Peticions ET'!G76="", "",' Peticions ET'!G76)</f>
        <v/>
      </c>
      <c r="I86" s="40" t="str">
        <f>IF(' Peticions ET'!H76="", "",' Peticions ET'!H76)</f>
        <v/>
      </c>
      <c r="J86" s="40" t="str">
        <f>IF(' Peticions ET'!I76="", "",' Peticions ET'!I76)</f>
        <v/>
      </c>
      <c r="K86" s="40" t="str">
        <f>IF(' Peticions ET'!J76="", "",' Peticions ET'!J76)</f>
        <v/>
      </c>
      <c r="L86" s="30" t="str">
        <f>IF(' Peticions ET'!K76="", "",' Peticions ET'!K76)</f>
        <v/>
      </c>
      <c r="M86" s="30" t="str">
        <f>IF(' Peticions ET'!L76="", "",' Peticions ET'!L76)</f>
        <v/>
      </c>
      <c r="N86" s="30" t="str">
        <f>IF(' Peticions ET'!M76="", "",' Peticions ET'!M76)</f>
        <v/>
      </c>
      <c r="O86" s="40" t="str">
        <f>IF(' Peticions ET'!O76="", "",' Peticions ET'!O76)</f>
        <v/>
      </c>
      <c r="P86" s="7" t="str">
        <f>IF(' Peticions ET'!N76="", "",' Peticions ET'!N76)</f>
        <v/>
      </c>
      <c r="Q86" s="31" t="str">
        <f>IF(' Peticions ET'!R76="", "",' Peticions ET'!R76)</f>
        <v/>
      </c>
      <c r="R86" s="31" t="str">
        <f>IF(' Peticions ET'!S76="", "",' Peticions ET'!S76)</f>
        <v/>
      </c>
      <c r="S86" t="str">
        <f>IF(' Peticions ET'!P76="", "",' Peticions ET'!P76)</f>
        <v/>
      </c>
      <c r="T86" s="264" t="str">
        <f>IF(' Peticions ET'!Q76="", "",' Peticions ET'!Q76)</f>
        <v/>
      </c>
      <c r="U86" s="1"/>
      <c r="V86" s="1"/>
      <c r="W86" s="3"/>
      <c r="X86" s="31"/>
      <c r="Y86" s="31"/>
      <c r="Z86" s="31"/>
      <c r="AA86" s="32"/>
      <c r="AB86" s="33"/>
      <c r="AC86" s="33"/>
      <c r="AD86" s="33"/>
      <c r="AE86" s="33"/>
      <c r="AF86" s="34"/>
      <c r="AG86" s="34"/>
      <c r="AH86" s="34"/>
      <c r="AI86" s="34"/>
      <c r="AJ86" s="35" t="str">
        <f>IF(' Peticions ET'!Z76="", "",' Peticions ET'!Z76)</f>
        <v/>
      </c>
      <c r="AK86" s="143"/>
      <c r="AL86" s="36"/>
      <c r="AM86" s="37" t="str">
        <f t="shared" si="21"/>
        <v/>
      </c>
      <c r="AN86" s="38" t="str">
        <f t="shared" si="22"/>
        <v/>
      </c>
      <c r="AO86" s="39" t="str">
        <f t="shared" si="23"/>
        <v/>
      </c>
      <c r="AP86" s="40" t="str">
        <f t="shared" si="24"/>
        <v/>
      </c>
      <c r="AQ86" s="229" t="str">
        <f t="shared" si="25"/>
        <v/>
      </c>
      <c r="AR86" s="220">
        <f>IF(A86="",0,IF(BJ86="S",COUNTIF($AQ$17:AQ86,AQ86),0))</f>
        <v>0</v>
      </c>
      <c r="AS86" s="41" t="str">
        <f t="shared" si="36"/>
        <v/>
      </c>
      <c r="AT86" s="42">
        <f xml:space="preserve"> IF(AS86&lt;&gt;"",VLOOKUP(AS86,Calculs!$B$2:$C$34,2,FALSE),0)</f>
        <v>0</v>
      </c>
      <c r="AU86" s="42">
        <f>IF(I86&lt;&gt;"",IF(LEFT(I86,1)="S", Calculs!$C$63,0),0)</f>
        <v>0</v>
      </c>
      <c r="AV86" s="42">
        <f>IF(J86&lt;&gt;"",IF(LEFT(J86,1)="S", Calculs!$C$53,0),0)</f>
        <v>0</v>
      </c>
      <c r="AW86" s="42">
        <f>IF(K86&lt;&gt;"",IF(LEFT(K86,1)="S", Calculs!$C$54,0),0)</f>
        <v>0</v>
      </c>
      <c r="AX86" s="43" t="str">
        <f t="shared" si="26"/>
        <v/>
      </c>
      <c r="AY86" s="43" t="str">
        <f t="shared" si="27"/>
        <v/>
      </c>
      <c r="AZ86" s="43">
        <f>SUMIF(Calculs!$B$2:$B$34,AX86,Calculs!$C$2:$C$34)</f>
        <v>0</v>
      </c>
      <c r="BA86" s="42">
        <f>IF(O86&lt;&gt;"",IF(LEFT(O86,1)="S", Calculs!$C$54,0),0)</f>
        <v>0</v>
      </c>
      <c r="BB86" s="42">
        <f>IF(P86&lt;&gt;"",IF(LEFT(P86,1)="S", Calculs!$C$53,0),0)</f>
        <v>0</v>
      </c>
      <c r="BC86" s="229" t="str">
        <f t="shared" si="28"/>
        <v/>
      </c>
      <c r="BD86" s="220">
        <f>IF(A86="",0, IF(BK86="S",COUNTIF($BC$17:BC86,BC86),0))</f>
        <v>0</v>
      </c>
      <c r="BE86" s="42">
        <f xml:space="preserve"> IF(Q86&lt;&gt;"",IF(Q86&lt;&gt;"Sense monitor",VLOOKUP(_xlfn.CONCAT(LEFT(Q86,2),IF(BF86="NO",".SA",".AA")),Calculs!$B$41:$C$48,2,FALSE),0),0)</f>
        <v>0</v>
      </c>
      <c r="BF86" s="42" t="str">
        <f t="shared" si="29"/>
        <v>NO</v>
      </c>
      <c r="BG86" s="43" t="str">
        <f t="shared" si="37"/>
        <v/>
      </c>
      <c r="BH86" s="42">
        <f>SUMIF(Calculs!$B$32:$B$36,TRIM(BG86),Calculs!$C$32:$C$36)</f>
        <v>0</v>
      </c>
      <c r="BI86" s="42">
        <f>IF(T86&lt;&gt;"",IF(LEFT(T86,1)="S", SUMIF(Calculs!$B$67:$B$70, TRIM(BG86), Calculs!$C$67:$C$70),0),0)</f>
        <v>0</v>
      </c>
      <c r="BJ86" s="40" t="str">
        <f t="shared" si="38"/>
        <v>N</v>
      </c>
      <c r="BK86" s="219" t="str">
        <f t="shared" si="30"/>
        <v>N</v>
      </c>
      <c r="BL86" s="42">
        <f t="shared" si="39"/>
        <v>0</v>
      </c>
      <c r="BM86" s="42"/>
      <c r="BN86" s="42"/>
      <c r="BO86" s="42">
        <f>IF(B86="",0,IF(AND(BJ86="S",AR86=1), VLOOKUP(B86,Calculs!$B$94:$D$99,3), 0) + IF(AND(BK86="S",BD86=1), VLOOKUP(B86,Calculs!$B$94:$F$99,5), 0))</f>
        <v>0</v>
      </c>
      <c r="BP86" s="40" t="str">
        <f t="shared" si="31"/>
        <v/>
      </c>
      <c r="BQ86" s="219" t="str">
        <f t="shared" si="32"/>
        <v/>
      </c>
      <c r="BR86" s="264" t="str">
        <f t="shared" si="33"/>
        <v/>
      </c>
      <c r="BS86" s="264" t="str">
        <f t="shared" si="34"/>
        <v/>
      </c>
    </row>
    <row r="87" spans="1:71" ht="12.75" customHeight="1">
      <c r="A87" s="217" t="str">
        <f>IF(' Peticions ET'!A77="", "",' Peticions ET'!A77)</f>
        <v/>
      </c>
      <c r="B87" s="167" t="str">
        <f t="shared" si="35"/>
        <v/>
      </c>
      <c r="C87" s="167" t="str">
        <f>IF(' Peticions ET'!B77="", "",' Peticions ET'!B77)</f>
        <v/>
      </c>
      <c r="D87" s="167" t="str">
        <f>IF(' Peticions ET'!C77="", "",' Peticions ET'!C77)</f>
        <v/>
      </c>
      <c r="E87" s="167" t="str">
        <f>IF(' Peticions ET'!D77="", "",' Peticions ET'!D77)</f>
        <v/>
      </c>
      <c r="F87" s="166" t="str">
        <f>IF(' Peticions ET'!E77="", "",' Peticions ET'!E77)</f>
        <v/>
      </c>
      <c r="G87" s="166" t="str">
        <f>IF(' Peticions ET'!F77="", "",' Peticions ET'!F77)</f>
        <v/>
      </c>
      <c r="H87" s="30" t="str">
        <f>IF(' Peticions ET'!G77="", "",' Peticions ET'!G77)</f>
        <v/>
      </c>
      <c r="I87" s="40" t="str">
        <f>IF(' Peticions ET'!H77="", "",' Peticions ET'!H77)</f>
        <v/>
      </c>
      <c r="J87" s="40" t="str">
        <f>IF(' Peticions ET'!I77="", "",' Peticions ET'!I77)</f>
        <v/>
      </c>
      <c r="K87" s="40" t="str">
        <f>IF(' Peticions ET'!J77="", "",' Peticions ET'!J77)</f>
        <v/>
      </c>
      <c r="L87" s="30" t="str">
        <f>IF(' Peticions ET'!K77="", "",' Peticions ET'!K77)</f>
        <v/>
      </c>
      <c r="M87" s="30" t="str">
        <f>IF(' Peticions ET'!L77="", "",' Peticions ET'!L77)</f>
        <v/>
      </c>
      <c r="N87" s="30" t="str">
        <f>IF(' Peticions ET'!M77="", "",' Peticions ET'!M77)</f>
        <v/>
      </c>
      <c r="O87" s="40" t="str">
        <f>IF(' Peticions ET'!O77="", "",' Peticions ET'!O77)</f>
        <v/>
      </c>
      <c r="P87" s="7" t="str">
        <f>IF(' Peticions ET'!N77="", "",' Peticions ET'!N77)</f>
        <v/>
      </c>
      <c r="Q87" s="31" t="str">
        <f>IF(' Peticions ET'!R77="", "",' Peticions ET'!R77)</f>
        <v/>
      </c>
      <c r="R87" s="31" t="str">
        <f>IF(' Peticions ET'!S77="", "",' Peticions ET'!S77)</f>
        <v/>
      </c>
      <c r="S87" t="str">
        <f>IF(' Peticions ET'!P77="", "",' Peticions ET'!P77)</f>
        <v/>
      </c>
      <c r="T87" s="264" t="str">
        <f>IF(' Peticions ET'!Q77="", "",' Peticions ET'!Q77)</f>
        <v/>
      </c>
      <c r="U87" s="1"/>
      <c r="V87" s="1"/>
      <c r="W87" s="3"/>
      <c r="X87" s="31"/>
      <c r="Y87" s="31"/>
      <c r="Z87" s="31"/>
      <c r="AA87" s="32"/>
      <c r="AB87" s="33"/>
      <c r="AC87" s="33"/>
      <c r="AD87" s="33"/>
      <c r="AE87" s="33"/>
      <c r="AF87" s="34"/>
      <c r="AG87" s="34"/>
      <c r="AH87" s="34"/>
      <c r="AI87" s="34"/>
      <c r="AJ87" s="35" t="str">
        <f>IF(' Peticions ET'!Z77="", "",' Peticions ET'!Z77)</f>
        <v/>
      </c>
      <c r="AK87" s="143"/>
      <c r="AL87" s="36"/>
      <c r="AM87" s="37" t="str">
        <f t="shared" si="21"/>
        <v/>
      </c>
      <c r="AN87" s="38" t="str">
        <f t="shared" si="22"/>
        <v/>
      </c>
      <c r="AO87" s="39" t="str">
        <f t="shared" si="23"/>
        <v/>
      </c>
      <c r="AP87" s="40" t="str">
        <f t="shared" si="24"/>
        <v/>
      </c>
      <c r="AQ87" s="229" t="str">
        <f t="shared" si="25"/>
        <v/>
      </c>
      <c r="AR87" s="220">
        <f>IF(A87="",0,IF(BJ87="S",COUNTIF($AQ$17:AQ87,AQ87),0))</f>
        <v>0</v>
      </c>
      <c r="AS87" s="41" t="str">
        <f t="shared" si="36"/>
        <v/>
      </c>
      <c r="AT87" s="42">
        <f xml:space="preserve"> IF(AS87&lt;&gt;"",VLOOKUP(AS87,Calculs!$B$2:$C$34,2,FALSE),0)</f>
        <v>0</v>
      </c>
      <c r="AU87" s="42">
        <f>IF(I87&lt;&gt;"",IF(LEFT(I87,1)="S", Calculs!$C$63,0),0)</f>
        <v>0</v>
      </c>
      <c r="AV87" s="42">
        <f>IF(J87&lt;&gt;"",IF(LEFT(J87,1)="S", Calculs!$C$53,0),0)</f>
        <v>0</v>
      </c>
      <c r="AW87" s="42">
        <f>IF(K87&lt;&gt;"",IF(LEFT(K87,1)="S", Calculs!$C$54,0),0)</f>
        <v>0</v>
      </c>
      <c r="AX87" s="43" t="str">
        <f t="shared" si="26"/>
        <v/>
      </c>
      <c r="AY87" s="43" t="str">
        <f t="shared" si="27"/>
        <v/>
      </c>
      <c r="AZ87" s="43">
        <f>SUMIF(Calculs!$B$2:$B$34,AX87,Calculs!$C$2:$C$34)</f>
        <v>0</v>
      </c>
      <c r="BA87" s="42">
        <f>IF(O87&lt;&gt;"",IF(LEFT(O87,1)="S", Calculs!$C$54,0),0)</f>
        <v>0</v>
      </c>
      <c r="BB87" s="42">
        <f>IF(P87&lt;&gt;"",IF(LEFT(P87,1)="S", Calculs!$C$53,0),0)</f>
        <v>0</v>
      </c>
      <c r="BC87" s="229" t="str">
        <f t="shared" si="28"/>
        <v/>
      </c>
      <c r="BD87" s="220">
        <f>IF(A87="",0, IF(BK87="S",COUNTIF($BC$17:BC87,BC87),0))</f>
        <v>0</v>
      </c>
      <c r="BE87" s="42">
        <f xml:space="preserve"> IF(Q87&lt;&gt;"",IF(Q87&lt;&gt;"Sense monitor",VLOOKUP(_xlfn.CONCAT(LEFT(Q87,2),IF(BF87="NO",".SA",".AA")),Calculs!$B$41:$C$48,2,FALSE),0),0)</f>
        <v>0</v>
      </c>
      <c r="BF87" s="42" t="str">
        <f t="shared" si="29"/>
        <v>NO</v>
      </c>
      <c r="BG87" s="43" t="str">
        <f t="shared" si="37"/>
        <v/>
      </c>
      <c r="BH87" s="42">
        <f>SUMIF(Calculs!$B$32:$B$36,TRIM(BG87),Calculs!$C$32:$C$36)</f>
        <v>0</v>
      </c>
      <c r="BI87" s="42">
        <f>IF(T87&lt;&gt;"",IF(LEFT(T87,1)="S", SUMIF(Calculs!$B$67:$B$70, TRIM(BG87), Calculs!$C$67:$C$70),0),0)</f>
        <v>0</v>
      </c>
      <c r="BJ87" s="40" t="str">
        <f t="shared" si="38"/>
        <v>N</v>
      </c>
      <c r="BK87" s="219" t="str">
        <f t="shared" si="30"/>
        <v>N</v>
      </c>
      <c r="BL87" s="42">
        <f t="shared" si="39"/>
        <v>0</v>
      </c>
      <c r="BM87" s="42"/>
      <c r="BN87" s="42"/>
      <c r="BO87" s="42">
        <f>IF(B87="",0,IF(AND(BJ87="S",AR87=1), VLOOKUP(B87,Calculs!$B$94:$D$99,3), 0) + IF(AND(BK87="S",BD87=1), VLOOKUP(B87,Calculs!$B$94:$F$99,5), 0))</f>
        <v>0</v>
      </c>
      <c r="BP87" s="40" t="str">
        <f t="shared" si="31"/>
        <v/>
      </c>
      <c r="BQ87" s="219" t="str">
        <f t="shared" si="32"/>
        <v/>
      </c>
      <c r="BR87" s="264" t="str">
        <f t="shared" si="33"/>
        <v/>
      </c>
      <c r="BS87" s="264" t="str">
        <f t="shared" si="34"/>
        <v/>
      </c>
    </row>
    <row r="88" spans="1:71" ht="12.75" customHeight="1">
      <c r="A88" s="217" t="str">
        <f>IF(' Peticions ET'!A78="", "",' Peticions ET'!A78)</f>
        <v/>
      </c>
      <c r="B88" s="167" t="str">
        <f t="shared" si="35"/>
        <v/>
      </c>
      <c r="C88" s="167" t="str">
        <f>IF(' Peticions ET'!B78="", "",' Peticions ET'!B78)</f>
        <v/>
      </c>
      <c r="D88" s="167" t="str">
        <f>IF(' Peticions ET'!C78="", "",' Peticions ET'!C78)</f>
        <v/>
      </c>
      <c r="E88" s="167" t="str">
        <f>IF(' Peticions ET'!D78="", "",' Peticions ET'!D78)</f>
        <v/>
      </c>
      <c r="F88" s="166" t="str">
        <f>IF(' Peticions ET'!E78="", "",' Peticions ET'!E78)</f>
        <v/>
      </c>
      <c r="G88" s="166" t="str">
        <f>IF(' Peticions ET'!F78="", "",' Peticions ET'!F78)</f>
        <v/>
      </c>
      <c r="H88" s="30" t="str">
        <f>IF(' Peticions ET'!G78="", "",' Peticions ET'!G78)</f>
        <v/>
      </c>
      <c r="I88" s="40" t="str">
        <f>IF(' Peticions ET'!H78="", "",' Peticions ET'!H78)</f>
        <v/>
      </c>
      <c r="J88" s="40" t="str">
        <f>IF(' Peticions ET'!I78="", "",' Peticions ET'!I78)</f>
        <v/>
      </c>
      <c r="K88" s="40" t="str">
        <f>IF(' Peticions ET'!J78="", "",' Peticions ET'!J78)</f>
        <v/>
      </c>
      <c r="L88" s="30" t="str">
        <f>IF(' Peticions ET'!K78="", "",' Peticions ET'!K78)</f>
        <v/>
      </c>
      <c r="M88" s="30" t="str">
        <f>IF(' Peticions ET'!L78="", "",' Peticions ET'!L78)</f>
        <v/>
      </c>
      <c r="N88" s="30" t="str">
        <f>IF(' Peticions ET'!M78="", "",' Peticions ET'!M78)</f>
        <v/>
      </c>
      <c r="O88" s="40" t="str">
        <f>IF(' Peticions ET'!O78="", "",' Peticions ET'!O78)</f>
        <v/>
      </c>
      <c r="P88" s="7" t="str">
        <f>IF(' Peticions ET'!N78="", "",' Peticions ET'!N78)</f>
        <v/>
      </c>
      <c r="Q88" s="31" t="str">
        <f>IF(' Peticions ET'!R78="", "",' Peticions ET'!R78)</f>
        <v/>
      </c>
      <c r="R88" s="31" t="str">
        <f>IF(' Peticions ET'!S78="", "",' Peticions ET'!S78)</f>
        <v/>
      </c>
      <c r="S88" t="str">
        <f>IF(' Peticions ET'!P78="", "",' Peticions ET'!P78)</f>
        <v/>
      </c>
      <c r="T88" s="264" t="str">
        <f>IF(' Peticions ET'!Q78="", "",' Peticions ET'!Q78)</f>
        <v/>
      </c>
      <c r="U88" s="1"/>
      <c r="V88" s="1"/>
      <c r="W88" s="3"/>
      <c r="X88" s="31"/>
      <c r="Y88" s="31"/>
      <c r="Z88" s="31"/>
      <c r="AA88" s="32"/>
      <c r="AB88" s="33"/>
      <c r="AC88" s="33"/>
      <c r="AD88" s="33"/>
      <c r="AE88" s="33"/>
      <c r="AF88" s="34"/>
      <c r="AG88" s="34"/>
      <c r="AH88" s="34"/>
      <c r="AI88" s="34"/>
      <c r="AJ88" s="35" t="str">
        <f>IF(' Peticions ET'!Z78="", "",' Peticions ET'!Z78)</f>
        <v/>
      </c>
      <c r="AK88" s="143"/>
      <c r="AL88" s="36"/>
      <c r="AM88" s="37" t="str">
        <f t="shared" si="21"/>
        <v/>
      </c>
      <c r="AN88" s="38" t="str">
        <f t="shared" si="22"/>
        <v/>
      </c>
      <c r="AO88" s="39" t="str">
        <f t="shared" si="23"/>
        <v/>
      </c>
      <c r="AP88" s="40" t="str">
        <f t="shared" si="24"/>
        <v/>
      </c>
      <c r="AQ88" s="229" t="str">
        <f t="shared" si="25"/>
        <v/>
      </c>
      <c r="AR88" s="220">
        <f>IF(A88="",0,IF(BJ88="S",COUNTIF($AQ$17:AQ88,AQ88),0))</f>
        <v>0</v>
      </c>
      <c r="AS88" s="41" t="str">
        <f t="shared" si="36"/>
        <v/>
      </c>
      <c r="AT88" s="42">
        <f xml:space="preserve"> IF(AS88&lt;&gt;"",VLOOKUP(AS88,Calculs!$B$2:$C$34,2,FALSE),0)</f>
        <v>0</v>
      </c>
      <c r="AU88" s="42">
        <f>IF(I88&lt;&gt;"",IF(LEFT(I88,1)="S", Calculs!$C$63,0),0)</f>
        <v>0</v>
      </c>
      <c r="AV88" s="42">
        <f>IF(J88&lt;&gt;"",IF(LEFT(J88,1)="S", Calculs!$C$53,0),0)</f>
        <v>0</v>
      </c>
      <c r="AW88" s="42">
        <f>IF(K88&lt;&gt;"",IF(LEFT(K88,1)="S", Calculs!$C$54,0),0)</f>
        <v>0</v>
      </c>
      <c r="AX88" s="43" t="str">
        <f t="shared" si="26"/>
        <v/>
      </c>
      <c r="AY88" s="43" t="str">
        <f t="shared" si="27"/>
        <v/>
      </c>
      <c r="AZ88" s="43">
        <f>SUMIF(Calculs!$B$2:$B$34,AX88,Calculs!$C$2:$C$34)</f>
        <v>0</v>
      </c>
      <c r="BA88" s="42">
        <f>IF(O88&lt;&gt;"",IF(LEFT(O88,1)="S", Calculs!$C$54,0),0)</f>
        <v>0</v>
      </c>
      <c r="BB88" s="42">
        <f>IF(P88&lt;&gt;"",IF(LEFT(P88,1)="S", Calculs!$C$53,0),0)</f>
        <v>0</v>
      </c>
      <c r="BC88" s="229" t="str">
        <f t="shared" si="28"/>
        <v/>
      </c>
      <c r="BD88" s="220">
        <f>IF(A88="",0, IF(BK88="S",COUNTIF($BC$17:BC88,BC88),0))</f>
        <v>0</v>
      </c>
      <c r="BE88" s="42">
        <f xml:space="preserve"> IF(Q88&lt;&gt;"",IF(Q88&lt;&gt;"Sense monitor",VLOOKUP(_xlfn.CONCAT(LEFT(Q88,2),IF(BF88="NO",".SA",".AA")),Calculs!$B$41:$C$48,2,FALSE),0),0)</f>
        <v>0</v>
      </c>
      <c r="BF88" s="42" t="str">
        <f t="shared" si="29"/>
        <v>NO</v>
      </c>
      <c r="BG88" s="43" t="str">
        <f t="shared" si="37"/>
        <v/>
      </c>
      <c r="BH88" s="42">
        <f>SUMIF(Calculs!$B$32:$B$36,TRIM(BG88),Calculs!$C$32:$C$36)</f>
        <v>0</v>
      </c>
      <c r="BI88" s="42">
        <f>IF(T88&lt;&gt;"",IF(LEFT(T88,1)="S", SUMIF(Calculs!$B$67:$B$70, TRIM(BG88), Calculs!$C$67:$C$70),0),0)</f>
        <v>0</v>
      </c>
      <c r="BJ88" s="40" t="str">
        <f t="shared" si="38"/>
        <v>N</v>
      </c>
      <c r="BK88" s="219" t="str">
        <f t="shared" si="30"/>
        <v>N</v>
      </c>
      <c r="BL88" s="42">
        <f t="shared" si="39"/>
        <v>0</v>
      </c>
      <c r="BM88" s="42"/>
      <c r="BN88" s="42"/>
      <c r="BO88" s="42">
        <f>IF(B88="",0,IF(AND(BJ88="S",AR88=1), VLOOKUP(B88,Calculs!$B$94:$D$99,3), 0) + IF(AND(BK88="S",BD88=1), VLOOKUP(B88,Calculs!$B$94:$F$99,5), 0))</f>
        <v>0</v>
      </c>
      <c r="BP88" s="40" t="str">
        <f t="shared" si="31"/>
        <v/>
      </c>
      <c r="BQ88" s="219" t="str">
        <f t="shared" si="32"/>
        <v/>
      </c>
      <c r="BR88" s="264" t="str">
        <f t="shared" si="33"/>
        <v/>
      </c>
      <c r="BS88" s="264" t="str">
        <f t="shared" si="34"/>
        <v/>
      </c>
    </row>
    <row r="89" spans="1:71" ht="12.75" customHeight="1">
      <c r="A89" s="217" t="str">
        <f>IF(' Peticions ET'!A79="", "",' Peticions ET'!A79)</f>
        <v/>
      </c>
      <c r="B89" s="167" t="str">
        <f t="shared" si="35"/>
        <v/>
      </c>
      <c r="C89" s="167" t="str">
        <f>IF(' Peticions ET'!B79="", "",' Peticions ET'!B79)</f>
        <v/>
      </c>
      <c r="D89" s="167" t="str">
        <f>IF(' Peticions ET'!C79="", "",' Peticions ET'!C79)</f>
        <v/>
      </c>
      <c r="E89" s="167" t="str">
        <f>IF(' Peticions ET'!D79="", "",' Peticions ET'!D79)</f>
        <v/>
      </c>
      <c r="F89" s="166" t="str">
        <f>IF(' Peticions ET'!E79="", "",' Peticions ET'!E79)</f>
        <v/>
      </c>
      <c r="G89" s="166" t="str">
        <f>IF(' Peticions ET'!F79="", "",' Peticions ET'!F79)</f>
        <v/>
      </c>
      <c r="H89" s="30" t="str">
        <f>IF(' Peticions ET'!G79="", "",' Peticions ET'!G79)</f>
        <v/>
      </c>
      <c r="I89" s="40" t="str">
        <f>IF(' Peticions ET'!H79="", "",' Peticions ET'!H79)</f>
        <v/>
      </c>
      <c r="J89" s="40" t="str">
        <f>IF(' Peticions ET'!I79="", "",' Peticions ET'!I79)</f>
        <v/>
      </c>
      <c r="K89" s="40" t="str">
        <f>IF(' Peticions ET'!J79="", "",' Peticions ET'!J79)</f>
        <v/>
      </c>
      <c r="L89" s="30" t="str">
        <f>IF(' Peticions ET'!K79="", "",' Peticions ET'!K79)</f>
        <v/>
      </c>
      <c r="M89" s="30" t="str">
        <f>IF(' Peticions ET'!L79="", "",' Peticions ET'!L79)</f>
        <v/>
      </c>
      <c r="N89" s="30" t="str">
        <f>IF(' Peticions ET'!M79="", "",' Peticions ET'!M79)</f>
        <v/>
      </c>
      <c r="O89" s="40" t="str">
        <f>IF(' Peticions ET'!O79="", "",' Peticions ET'!O79)</f>
        <v/>
      </c>
      <c r="P89" s="7" t="str">
        <f>IF(' Peticions ET'!N79="", "",' Peticions ET'!N79)</f>
        <v/>
      </c>
      <c r="Q89" s="31" t="str">
        <f>IF(' Peticions ET'!R79="", "",' Peticions ET'!R79)</f>
        <v/>
      </c>
      <c r="R89" s="31" t="str">
        <f>IF(' Peticions ET'!S79="", "",' Peticions ET'!S79)</f>
        <v/>
      </c>
      <c r="S89" t="str">
        <f>IF(' Peticions ET'!P79="", "",' Peticions ET'!P79)</f>
        <v/>
      </c>
      <c r="T89" s="264" t="str">
        <f>IF(' Peticions ET'!Q79="", "",' Peticions ET'!Q79)</f>
        <v/>
      </c>
      <c r="U89" s="1"/>
      <c r="V89" s="1"/>
      <c r="W89" s="3"/>
      <c r="X89" s="31"/>
      <c r="Y89" s="31"/>
      <c r="Z89" s="31"/>
      <c r="AA89" s="32"/>
      <c r="AB89" s="33"/>
      <c r="AC89" s="33"/>
      <c r="AD89" s="33"/>
      <c r="AE89" s="33"/>
      <c r="AF89" s="34"/>
      <c r="AG89" s="34"/>
      <c r="AH89" s="34"/>
      <c r="AI89" s="34"/>
      <c r="AJ89" s="35" t="str">
        <f>IF(' Peticions ET'!Z79="", "",' Peticions ET'!Z79)</f>
        <v/>
      </c>
      <c r="AK89" s="143"/>
      <c r="AL89" s="36"/>
      <c r="AM89" s="37" t="str">
        <f t="shared" si="21"/>
        <v/>
      </c>
      <c r="AN89" s="38" t="str">
        <f t="shared" si="22"/>
        <v/>
      </c>
      <c r="AO89" s="39" t="str">
        <f t="shared" si="23"/>
        <v/>
      </c>
      <c r="AP89" s="40" t="str">
        <f t="shared" si="24"/>
        <v/>
      </c>
      <c r="AQ89" s="229" t="str">
        <f t="shared" si="25"/>
        <v/>
      </c>
      <c r="AR89" s="220">
        <f>IF(A89="",0,IF(BJ89="S",COUNTIF($AQ$17:AQ89,AQ89),0))</f>
        <v>0</v>
      </c>
      <c r="AS89" s="41" t="str">
        <f t="shared" si="36"/>
        <v/>
      </c>
      <c r="AT89" s="42">
        <f xml:space="preserve"> IF(AS89&lt;&gt;"",VLOOKUP(AS89,Calculs!$B$2:$C$34,2,FALSE),0)</f>
        <v>0</v>
      </c>
      <c r="AU89" s="42">
        <f>IF(I89&lt;&gt;"",IF(LEFT(I89,1)="S", Calculs!$C$63,0),0)</f>
        <v>0</v>
      </c>
      <c r="AV89" s="42">
        <f>IF(J89&lt;&gt;"",IF(LEFT(J89,1)="S", Calculs!$C$53,0),0)</f>
        <v>0</v>
      </c>
      <c r="AW89" s="42">
        <f>IF(K89&lt;&gt;"",IF(LEFT(K89,1)="S", Calculs!$C$54,0),0)</f>
        <v>0</v>
      </c>
      <c r="AX89" s="43" t="str">
        <f t="shared" si="26"/>
        <v/>
      </c>
      <c r="AY89" s="43" t="str">
        <f t="shared" si="27"/>
        <v/>
      </c>
      <c r="AZ89" s="43">
        <f>SUMIF(Calculs!$B$2:$B$34,AX89,Calculs!$C$2:$C$34)</f>
        <v>0</v>
      </c>
      <c r="BA89" s="42">
        <f>IF(O89&lt;&gt;"",IF(LEFT(O89,1)="S", Calculs!$C$54,0),0)</f>
        <v>0</v>
      </c>
      <c r="BB89" s="42">
        <f>IF(P89&lt;&gt;"",IF(LEFT(P89,1)="S", Calculs!$C$53,0),0)</f>
        <v>0</v>
      </c>
      <c r="BC89" s="229" t="str">
        <f t="shared" si="28"/>
        <v/>
      </c>
      <c r="BD89" s="220">
        <f>IF(A89="",0, IF(BK89="S",COUNTIF($BC$17:BC89,BC89),0))</f>
        <v>0</v>
      </c>
      <c r="BE89" s="42">
        <f xml:space="preserve"> IF(Q89&lt;&gt;"",IF(Q89&lt;&gt;"Sense monitor",VLOOKUP(_xlfn.CONCAT(LEFT(Q89,2),IF(BF89="NO",".SA",".AA")),Calculs!$B$41:$C$48,2,FALSE),0),0)</f>
        <v>0</v>
      </c>
      <c r="BF89" s="42" t="str">
        <f t="shared" si="29"/>
        <v>NO</v>
      </c>
      <c r="BG89" s="43" t="str">
        <f t="shared" si="37"/>
        <v/>
      </c>
      <c r="BH89" s="42">
        <f>SUMIF(Calculs!$B$32:$B$36,TRIM(BG89),Calculs!$C$32:$C$36)</f>
        <v>0</v>
      </c>
      <c r="BI89" s="42">
        <f>IF(T89&lt;&gt;"",IF(LEFT(T89,1)="S", SUMIF(Calculs!$B$67:$B$70, TRIM(BG89), Calculs!$C$67:$C$70),0),0)</f>
        <v>0</v>
      </c>
      <c r="BJ89" s="40" t="str">
        <f t="shared" si="38"/>
        <v>N</v>
      </c>
      <c r="BK89" s="219" t="str">
        <f t="shared" si="30"/>
        <v>N</v>
      </c>
      <c r="BL89" s="42">
        <f t="shared" si="39"/>
        <v>0</v>
      </c>
      <c r="BM89" s="42"/>
      <c r="BN89" s="42"/>
      <c r="BO89" s="42">
        <f>IF(B89="",0,IF(AND(BJ89="S",AR89=1), VLOOKUP(B89,Calculs!$B$94:$D$99,3), 0) + IF(AND(BK89="S",BD89=1), VLOOKUP(B89,Calculs!$B$94:$F$99,5), 0))</f>
        <v>0</v>
      </c>
      <c r="BP89" s="40" t="str">
        <f t="shared" si="31"/>
        <v/>
      </c>
      <c r="BQ89" s="219" t="str">
        <f t="shared" si="32"/>
        <v/>
      </c>
      <c r="BR89" s="264" t="str">
        <f t="shared" si="33"/>
        <v/>
      </c>
      <c r="BS89" s="264" t="str">
        <f t="shared" si="34"/>
        <v/>
      </c>
    </row>
    <row r="90" spans="1:71" ht="12.75" customHeight="1">
      <c r="A90" s="217" t="str">
        <f>IF(' Peticions ET'!A80="", "",' Peticions ET'!A80)</f>
        <v/>
      </c>
      <c r="B90" s="167" t="str">
        <f t="shared" si="35"/>
        <v/>
      </c>
      <c r="C90" s="167" t="str">
        <f>IF(' Peticions ET'!B80="", "",' Peticions ET'!B80)</f>
        <v/>
      </c>
      <c r="D90" s="167" t="str">
        <f>IF(' Peticions ET'!C80="", "",' Peticions ET'!C80)</f>
        <v/>
      </c>
      <c r="E90" s="167" t="str">
        <f>IF(' Peticions ET'!D80="", "",' Peticions ET'!D80)</f>
        <v/>
      </c>
      <c r="F90" s="166" t="str">
        <f>IF(' Peticions ET'!E80="", "",' Peticions ET'!E80)</f>
        <v/>
      </c>
      <c r="G90" s="166" t="str">
        <f>IF(' Peticions ET'!F80="", "",' Peticions ET'!F80)</f>
        <v/>
      </c>
      <c r="H90" s="30" t="str">
        <f>IF(' Peticions ET'!G80="", "",' Peticions ET'!G80)</f>
        <v/>
      </c>
      <c r="I90" s="40" t="str">
        <f>IF(' Peticions ET'!H80="", "",' Peticions ET'!H80)</f>
        <v/>
      </c>
      <c r="J90" s="40" t="str">
        <f>IF(' Peticions ET'!I80="", "",' Peticions ET'!I80)</f>
        <v/>
      </c>
      <c r="K90" s="40" t="str">
        <f>IF(' Peticions ET'!J80="", "",' Peticions ET'!J80)</f>
        <v/>
      </c>
      <c r="L90" s="30" t="str">
        <f>IF(' Peticions ET'!K80="", "",' Peticions ET'!K80)</f>
        <v/>
      </c>
      <c r="M90" s="30" t="str">
        <f>IF(' Peticions ET'!L80="", "",' Peticions ET'!L80)</f>
        <v/>
      </c>
      <c r="N90" s="30" t="str">
        <f>IF(' Peticions ET'!M80="", "",' Peticions ET'!M80)</f>
        <v/>
      </c>
      <c r="O90" s="40" t="str">
        <f>IF(' Peticions ET'!O80="", "",' Peticions ET'!O80)</f>
        <v/>
      </c>
      <c r="P90" s="7" t="str">
        <f>IF(' Peticions ET'!N80="", "",' Peticions ET'!N80)</f>
        <v/>
      </c>
      <c r="Q90" s="31" t="str">
        <f>IF(' Peticions ET'!R80="", "",' Peticions ET'!R80)</f>
        <v/>
      </c>
      <c r="R90" s="31" t="str">
        <f>IF(' Peticions ET'!S80="", "",' Peticions ET'!S80)</f>
        <v/>
      </c>
      <c r="S90" t="str">
        <f>IF(' Peticions ET'!P80="", "",' Peticions ET'!P80)</f>
        <v/>
      </c>
      <c r="T90" s="264" t="str">
        <f>IF(' Peticions ET'!Q80="", "",' Peticions ET'!Q80)</f>
        <v/>
      </c>
      <c r="U90" s="1"/>
      <c r="V90" s="1"/>
      <c r="W90" s="3"/>
      <c r="X90" s="31"/>
      <c r="Y90" s="31"/>
      <c r="Z90" s="31"/>
      <c r="AA90" s="32"/>
      <c r="AB90" s="33"/>
      <c r="AC90" s="33"/>
      <c r="AD90" s="33"/>
      <c r="AE90" s="33"/>
      <c r="AF90" s="34"/>
      <c r="AG90" s="34"/>
      <c r="AH90" s="34"/>
      <c r="AI90" s="34"/>
      <c r="AJ90" s="35" t="str">
        <f>IF(' Peticions ET'!Z80="", "",' Peticions ET'!Z80)</f>
        <v/>
      </c>
      <c r="AK90" s="143"/>
      <c r="AL90" s="36"/>
      <c r="AM90" s="37" t="str">
        <f t="shared" si="21"/>
        <v/>
      </c>
      <c r="AN90" s="38" t="str">
        <f t="shared" si="22"/>
        <v/>
      </c>
      <c r="AO90" s="39" t="str">
        <f t="shared" si="23"/>
        <v/>
      </c>
      <c r="AP90" s="40" t="str">
        <f t="shared" si="24"/>
        <v/>
      </c>
      <c r="AQ90" s="229" t="str">
        <f t="shared" si="25"/>
        <v/>
      </c>
      <c r="AR90" s="220">
        <f>IF(A90="",0,IF(BJ90="S",COUNTIF($AQ$17:AQ90,AQ90),0))</f>
        <v>0</v>
      </c>
      <c r="AS90" s="41" t="str">
        <f t="shared" si="36"/>
        <v/>
      </c>
      <c r="AT90" s="42">
        <f xml:space="preserve"> IF(AS90&lt;&gt;"",VLOOKUP(AS90,Calculs!$B$2:$C$34,2,FALSE),0)</f>
        <v>0</v>
      </c>
      <c r="AU90" s="42">
        <f>IF(I90&lt;&gt;"",IF(LEFT(I90,1)="S", Calculs!$C$63,0),0)</f>
        <v>0</v>
      </c>
      <c r="AV90" s="42">
        <f>IF(J90&lt;&gt;"",IF(LEFT(J90,1)="S", Calculs!$C$53,0),0)</f>
        <v>0</v>
      </c>
      <c r="AW90" s="42">
        <f>IF(K90&lt;&gt;"",IF(LEFT(K90,1)="S", Calculs!$C$54,0),0)</f>
        <v>0</v>
      </c>
      <c r="AX90" s="43" t="str">
        <f t="shared" si="26"/>
        <v/>
      </c>
      <c r="AY90" s="43" t="str">
        <f t="shared" si="27"/>
        <v/>
      </c>
      <c r="AZ90" s="43">
        <f>SUMIF(Calculs!$B$2:$B$34,AX90,Calculs!$C$2:$C$34)</f>
        <v>0</v>
      </c>
      <c r="BA90" s="42">
        <f>IF(O90&lt;&gt;"",IF(LEFT(O90,1)="S", Calculs!$C$54,0),0)</f>
        <v>0</v>
      </c>
      <c r="BB90" s="42">
        <f>IF(P90&lt;&gt;"",IF(LEFT(P90,1)="S", Calculs!$C$53,0),0)</f>
        <v>0</v>
      </c>
      <c r="BC90" s="229" t="str">
        <f t="shared" si="28"/>
        <v/>
      </c>
      <c r="BD90" s="220">
        <f>IF(A90="",0, IF(BK90="S",COUNTIF($BC$17:BC90,BC90),0))</f>
        <v>0</v>
      </c>
      <c r="BE90" s="42">
        <f xml:space="preserve"> IF(Q90&lt;&gt;"",IF(Q90&lt;&gt;"Sense monitor",VLOOKUP(_xlfn.CONCAT(LEFT(Q90,2),IF(BF90="NO",".SA",".AA")),Calculs!$B$41:$C$48,2,FALSE),0),0)</f>
        <v>0</v>
      </c>
      <c r="BF90" s="42" t="str">
        <f t="shared" si="29"/>
        <v>NO</v>
      </c>
      <c r="BG90" s="43" t="str">
        <f t="shared" si="37"/>
        <v/>
      </c>
      <c r="BH90" s="42">
        <f>SUMIF(Calculs!$B$32:$B$36,TRIM(BG90),Calculs!$C$32:$C$36)</f>
        <v>0</v>
      </c>
      <c r="BI90" s="42">
        <f>IF(T90&lt;&gt;"",IF(LEFT(T90,1)="S", SUMIF(Calculs!$B$67:$B$70, TRIM(BG90), Calculs!$C$67:$C$70),0),0)</f>
        <v>0</v>
      </c>
      <c r="BJ90" s="40" t="str">
        <f t="shared" si="38"/>
        <v>N</v>
      </c>
      <c r="BK90" s="219" t="str">
        <f t="shared" si="30"/>
        <v>N</v>
      </c>
      <c r="BL90" s="42">
        <f t="shared" si="39"/>
        <v>0</v>
      </c>
      <c r="BM90" s="42"/>
      <c r="BN90" s="42"/>
      <c r="BO90" s="42">
        <f>IF(B90="",0,IF(AND(BJ90="S",AR90=1), VLOOKUP(B90,Calculs!$B$94:$D$99,3), 0) + IF(AND(BK90="S",BD90=1), VLOOKUP(B90,Calculs!$B$94:$F$99,5), 0))</f>
        <v>0</v>
      </c>
      <c r="BP90" s="40" t="str">
        <f t="shared" si="31"/>
        <v/>
      </c>
      <c r="BQ90" s="219" t="str">
        <f t="shared" si="32"/>
        <v/>
      </c>
      <c r="BR90" s="264" t="str">
        <f t="shared" si="33"/>
        <v/>
      </c>
      <c r="BS90" s="264" t="str">
        <f t="shared" si="34"/>
        <v/>
      </c>
    </row>
    <row r="91" spans="1:71" ht="12.75" customHeight="1">
      <c r="A91" s="217" t="str">
        <f>IF(' Peticions ET'!A81="", "",' Peticions ET'!A81)</f>
        <v/>
      </c>
      <c r="B91" s="167" t="str">
        <f t="shared" si="35"/>
        <v/>
      </c>
      <c r="C91" s="167" t="str">
        <f>IF(' Peticions ET'!B81="", "",' Peticions ET'!B81)</f>
        <v/>
      </c>
      <c r="D91" s="167" t="str">
        <f>IF(' Peticions ET'!C81="", "",' Peticions ET'!C81)</f>
        <v/>
      </c>
      <c r="E91" s="167" t="str">
        <f>IF(' Peticions ET'!D81="", "",' Peticions ET'!D81)</f>
        <v/>
      </c>
      <c r="F91" s="166" t="str">
        <f>IF(' Peticions ET'!E81="", "",' Peticions ET'!E81)</f>
        <v/>
      </c>
      <c r="G91" s="166" t="str">
        <f>IF(' Peticions ET'!F81="", "",' Peticions ET'!F81)</f>
        <v/>
      </c>
      <c r="H91" s="30" t="str">
        <f>IF(' Peticions ET'!G81="", "",' Peticions ET'!G81)</f>
        <v/>
      </c>
      <c r="I91" s="40" t="str">
        <f>IF(' Peticions ET'!H81="", "",' Peticions ET'!H81)</f>
        <v/>
      </c>
      <c r="J91" s="40" t="str">
        <f>IF(' Peticions ET'!I81="", "",' Peticions ET'!I81)</f>
        <v/>
      </c>
      <c r="K91" s="40" t="str">
        <f>IF(' Peticions ET'!J81="", "",' Peticions ET'!J81)</f>
        <v/>
      </c>
      <c r="L91" s="30" t="str">
        <f>IF(' Peticions ET'!K81="", "",' Peticions ET'!K81)</f>
        <v/>
      </c>
      <c r="M91" s="30" t="str">
        <f>IF(' Peticions ET'!L81="", "",' Peticions ET'!L81)</f>
        <v/>
      </c>
      <c r="N91" s="30" t="str">
        <f>IF(' Peticions ET'!M81="", "",' Peticions ET'!M81)</f>
        <v/>
      </c>
      <c r="O91" s="40" t="str">
        <f>IF(' Peticions ET'!O81="", "",' Peticions ET'!O81)</f>
        <v/>
      </c>
      <c r="P91" s="7" t="str">
        <f>IF(' Peticions ET'!N81="", "",' Peticions ET'!N81)</f>
        <v/>
      </c>
      <c r="Q91" s="31" t="str">
        <f>IF(' Peticions ET'!R81="", "",' Peticions ET'!R81)</f>
        <v/>
      </c>
      <c r="R91" s="31" t="str">
        <f>IF(' Peticions ET'!S81="", "",' Peticions ET'!S81)</f>
        <v/>
      </c>
      <c r="S91" t="str">
        <f>IF(' Peticions ET'!P81="", "",' Peticions ET'!P81)</f>
        <v/>
      </c>
      <c r="T91" s="264" t="str">
        <f>IF(' Peticions ET'!Q81="", "",' Peticions ET'!Q81)</f>
        <v/>
      </c>
      <c r="U91" s="1"/>
      <c r="V91" s="1"/>
      <c r="W91" s="3"/>
      <c r="X91" s="31"/>
      <c r="Y91" s="31"/>
      <c r="Z91" s="31"/>
      <c r="AA91" s="32"/>
      <c r="AB91" s="33"/>
      <c r="AC91" s="33"/>
      <c r="AD91" s="33"/>
      <c r="AE91" s="33"/>
      <c r="AF91" s="34"/>
      <c r="AG91" s="34"/>
      <c r="AH91" s="34"/>
      <c r="AI91" s="34"/>
      <c r="AJ91" s="35" t="str">
        <f>IF(' Peticions ET'!Z81="", "",' Peticions ET'!Z81)</f>
        <v/>
      </c>
      <c r="AK91" s="143"/>
      <c r="AL91" s="36"/>
      <c r="AM91" s="37" t="str">
        <f t="shared" si="21"/>
        <v/>
      </c>
      <c r="AN91" s="38" t="str">
        <f t="shared" si="22"/>
        <v/>
      </c>
      <c r="AO91" s="39" t="str">
        <f t="shared" si="23"/>
        <v/>
      </c>
      <c r="AP91" s="40" t="str">
        <f t="shared" si="24"/>
        <v/>
      </c>
      <c r="AQ91" s="229" t="str">
        <f t="shared" si="25"/>
        <v/>
      </c>
      <c r="AR91" s="220">
        <f>IF(A91="",0,IF(BJ91="S",COUNTIF($AQ$17:AQ91,AQ91),0))</f>
        <v>0</v>
      </c>
      <c r="AS91" s="41" t="str">
        <f t="shared" si="36"/>
        <v/>
      </c>
      <c r="AT91" s="42">
        <f xml:space="preserve"> IF(AS91&lt;&gt;"",VLOOKUP(AS91,Calculs!$B$2:$C$34,2,FALSE),0)</f>
        <v>0</v>
      </c>
      <c r="AU91" s="42">
        <f>IF(I91&lt;&gt;"",IF(LEFT(I91,1)="S", Calculs!$C$63,0),0)</f>
        <v>0</v>
      </c>
      <c r="AV91" s="42">
        <f>IF(J91&lt;&gt;"",IF(LEFT(J91,1)="S", Calculs!$C$53,0),0)</f>
        <v>0</v>
      </c>
      <c r="AW91" s="42">
        <f>IF(K91&lt;&gt;"",IF(LEFT(K91,1)="S", Calculs!$C$54,0),0)</f>
        <v>0</v>
      </c>
      <c r="AX91" s="43" t="str">
        <f t="shared" si="26"/>
        <v/>
      </c>
      <c r="AY91" s="43" t="str">
        <f t="shared" si="27"/>
        <v/>
      </c>
      <c r="AZ91" s="43">
        <f>SUMIF(Calculs!$B$2:$B$34,AX91,Calculs!$C$2:$C$34)</f>
        <v>0</v>
      </c>
      <c r="BA91" s="42">
        <f>IF(O91&lt;&gt;"",IF(LEFT(O91,1)="S", Calculs!$C$54,0),0)</f>
        <v>0</v>
      </c>
      <c r="BB91" s="42">
        <f>IF(P91&lt;&gt;"",IF(LEFT(P91,1)="S", Calculs!$C$53,0),0)</f>
        <v>0</v>
      </c>
      <c r="BC91" s="229" t="str">
        <f t="shared" si="28"/>
        <v/>
      </c>
      <c r="BD91" s="220">
        <f>IF(A91="",0, IF(BK91="S",COUNTIF($BC$17:BC91,BC91),0))</f>
        <v>0</v>
      </c>
      <c r="BE91" s="42">
        <f xml:space="preserve"> IF(Q91&lt;&gt;"",IF(Q91&lt;&gt;"Sense monitor",VLOOKUP(_xlfn.CONCAT(LEFT(Q91,2),IF(BF91="NO",".SA",".AA")),Calculs!$B$41:$C$48,2,FALSE),0),0)</f>
        <v>0</v>
      </c>
      <c r="BF91" s="42" t="str">
        <f t="shared" si="29"/>
        <v>NO</v>
      </c>
      <c r="BG91" s="43" t="str">
        <f t="shared" si="37"/>
        <v/>
      </c>
      <c r="BH91" s="42">
        <f>SUMIF(Calculs!$B$32:$B$36,TRIM(BG91),Calculs!$C$32:$C$36)</f>
        <v>0</v>
      </c>
      <c r="BI91" s="42">
        <f>IF(T91&lt;&gt;"",IF(LEFT(T91,1)="S", SUMIF(Calculs!$B$67:$B$70, TRIM(BG91), Calculs!$C$67:$C$70),0),0)</f>
        <v>0</v>
      </c>
      <c r="BJ91" s="40" t="str">
        <f t="shared" si="38"/>
        <v>N</v>
      </c>
      <c r="BK91" s="219" t="str">
        <f t="shared" si="30"/>
        <v>N</v>
      </c>
      <c r="BL91" s="42">
        <f t="shared" si="39"/>
        <v>0</v>
      </c>
      <c r="BM91" s="42"/>
      <c r="BN91" s="42"/>
      <c r="BO91" s="42">
        <f>IF(B91="",0,IF(AND(BJ91="S",AR91=1), VLOOKUP(B91,Calculs!$B$94:$D$99,3), 0) + IF(AND(BK91="S",BD91=1), VLOOKUP(B91,Calculs!$B$94:$F$99,5), 0))</f>
        <v>0</v>
      </c>
      <c r="BP91" s="40" t="str">
        <f t="shared" si="31"/>
        <v/>
      </c>
      <c r="BQ91" s="219" t="str">
        <f t="shared" si="32"/>
        <v/>
      </c>
      <c r="BR91" s="264" t="str">
        <f t="shared" si="33"/>
        <v/>
      </c>
      <c r="BS91" s="264" t="str">
        <f t="shared" si="34"/>
        <v/>
      </c>
    </row>
    <row r="92" spans="1:71" ht="12.75" customHeight="1">
      <c r="A92" s="217" t="str">
        <f>IF(' Peticions ET'!A82="", "",' Peticions ET'!A82)</f>
        <v/>
      </c>
      <c r="B92" s="167" t="str">
        <f t="shared" si="35"/>
        <v/>
      </c>
      <c r="C92" s="167" t="str">
        <f>IF(' Peticions ET'!B82="", "",' Peticions ET'!B82)</f>
        <v/>
      </c>
      <c r="D92" s="167" t="str">
        <f>IF(' Peticions ET'!C82="", "",' Peticions ET'!C82)</f>
        <v/>
      </c>
      <c r="E92" s="167" t="str">
        <f>IF(' Peticions ET'!D82="", "",' Peticions ET'!D82)</f>
        <v/>
      </c>
      <c r="F92" s="166" t="str">
        <f>IF(' Peticions ET'!E82="", "",' Peticions ET'!E82)</f>
        <v/>
      </c>
      <c r="G92" s="166" t="str">
        <f>IF(' Peticions ET'!F82="", "",' Peticions ET'!F82)</f>
        <v/>
      </c>
      <c r="H92" s="30" t="str">
        <f>IF(' Peticions ET'!G82="", "",' Peticions ET'!G82)</f>
        <v/>
      </c>
      <c r="I92" s="40" t="str">
        <f>IF(' Peticions ET'!H82="", "",' Peticions ET'!H82)</f>
        <v/>
      </c>
      <c r="J92" s="40" t="str">
        <f>IF(' Peticions ET'!I82="", "",' Peticions ET'!I82)</f>
        <v/>
      </c>
      <c r="K92" s="40" t="str">
        <f>IF(' Peticions ET'!J82="", "",' Peticions ET'!J82)</f>
        <v/>
      </c>
      <c r="L92" s="30" t="str">
        <f>IF(' Peticions ET'!K82="", "",' Peticions ET'!K82)</f>
        <v/>
      </c>
      <c r="M92" s="30" t="str">
        <f>IF(' Peticions ET'!L82="", "",' Peticions ET'!L82)</f>
        <v/>
      </c>
      <c r="N92" s="30" t="str">
        <f>IF(' Peticions ET'!M82="", "",' Peticions ET'!M82)</f>
        <v/>
      </c>
      <c r="O92" s="40" t="str">
        <f>IF(' Peticions ET'!O82="", "",' Peticions ET'!O82)</f>
        <v/>
      </c>
      <c r="P92" s="7" t="str">
        <f>IF(' Peticions ET'!N82="", "",' Peticions ET'!N82)</f>
        <v/>
      </c>
      <c r="Q92" s="31" t="str">
        <f>IF(' Peticions ET'!R82="", "",' Peticions ET'!R82)</f>
        <v/>
      </c>
      <c r="R92" s="31" t="str">
        <f>IF(' Peticions ET'!S82="", "",' Peticions ET'!S82)</f>
        <v/>
      </c>
      <c r="S92" t="str">
        <f>IF(' Peticions ET'!P82="", "",' Peticions ET'!P82)</f>
        <v/>
      </c>
      <c r="T92" s="264" t="str">
        <f>IF(' Peticions ET'!Q82="", "",' Peticions ET'!Q82)</f>
        <v/>
      </c>
      <c r="U92" s="1"/>
      <c r="V92" s="1"/>
      <c r="W92" s="3"/>
      <c r="X92" s="31"/>
      <c r="Y92" s="31"/>
      <c r="Z92" s="31"/>
      <c r="AA92" s="32"/>
      <c r="AB92" s="33"/>
      <c r="AC92" s="33"/>
      <c r="AD92" s="33"/>
      <c r="AE92" s="33"/>
      <c r="AF92" s="34"/>
      <c r="AG92" s="34"/>
      <c r="AH92" s="34"/>
      <c r="AI92" s="34"/>
      <c r="AJ92" s="35" t="str">
        <f>IF(' Peticions ET'!Z82="", "",' Peticions ET'!Z82)</f>
        <v/>
      </c>
      <c r="AK92" s="143"/>
      <c r="AL92" s="36"/>
      <c r="AM92" s="37" t="str">
        <f t="shared" si="21"/>
        <v/>
      </c>
      <c r="AN92" s="38" t="str">
        <f t="shared" si="22"/>
        <v/>
      </c>
      <c r="AO92" s="39" t="str">
        <f t="shared" si="23"/>
        <v/>
      </c>
      <c r="AP92" s="40" t="str">
        <f t="shared" si="24"/>
        <v/>
      </c>
      <c r="AQ92" s="229" t="str">
        <f t="shared" si="25"/>
        <v/>
      </c>
      <c r="AR92" s="220">
        <f>IF(A92="",0,IF(BJ92="S",COUNTIF($AQ$17:AQ92,AQ92),0))</f>
        <v>0</v>
      </c>
      <c r="AS92" s="41" t="str">
        <f t="shared" si="36"/>
        <v/>
      </c>
      <c r="AT92" s="42">
        <f xml:space="preserve"> IF(AS92&lt;&gt;"",VLOOKUP(AS92,Calculs!$B$2:$C$34,2,FALSE),0)</f>
        <v>0</v>
      </c>
      <c r="AU92" s="42">
        <f>IF(I92&lt;&gt;"",IF(LEFT(I92,1)="S", Calculs!$C$63,0),0)</f>
        <v>0</v>
      </c>
      <c r="AV92" s="42">
        <f>IF(J92&lt;&gt;"",IF(LEFT(J92,1)="S", Calculs!$C$53,0),0)</f>
        <v>0</v>
      </c>
      <c r="AW92" s="42">
        <f>IF(K92&lt;&gt;"",IF(LEFT(K92,1)="S", Calculs!$C$54,0),0)</f>
        <v>0</v>
      </c>
      <c r="AX92" s="43" t="str">
        <f t="shared" si="26"/>
        <v/>
      </c>
      <c r="AY92" s="43" t="str">
        <f t="shared" si="27"/>
        <v/>
      </c>
      <c r="AZ92" s="43">
        <f>SUMIF(Calculs!$B$2:$B$34,AX92,Calculs!$C$2:$C$34)</f>
        <v>0</v>
      </c>
      <c r="BA92" s="42">
        <f>IF(O92&lt;&gt;"",IF(LEFT(O92,1)="S", Calculs!$C$54,0),0)</f>
        <v>0</v>
      </c>
      <c r="BB92" s="42">
        <f>IF(P92&lt;&gt;"",IF(LEFT(P92,1)="S", Calculs!$C$53,0),0)</f>
        <v>0</v>
      </c>
      <c r="BC92" s="229" t="str">
        <f t="shared" si="28"/>
        <v/>
      </c>
      <c r="BD92" s="220">
        <f>IF(A92="",0, IF(BK92="S",COUNTIF($BC$17:BC92,BC92),0))</f>
        <v>0</v>
      </c>
      <c r="BE92" s="42">
        <f xml:space="preserve"> IF(Q92&lt;&gt;"",IF(Q92&lt;&gt;"Sense monitor",VLOOKUP(_xlfn.CONCAT(LEFT(Q92,2),IF(BF92="NO",".SA",".AA")),Calculs!$B$41:$C$48,2,FALSE),0),0)</f>
        <v>0</v>
      </c>
      <c r="BF92" s="42" t="str">
        <f t="shared" si="29"/>
        <v>NO</v>
      </c>
      <c r="BG92" s="43" t="str">
        <f t="shared" si="37"/>
        <v/>
      </c>
      <c r="BH92" s="42">
        <f>SUMIF(Calculs!$B$32:$B$36,TRIM(BG92),Calculs!$C$32:$C$36)</f>
        <v>0</v>
      </c>
      <c r="BI92" s="42">
        <f>IF(T92&lt;&gt;"",IF(LEFT(T92,1)="S", SUMIF(Calculs!$B$67:$B$70, TRIM(BG92), Calculs!$C$67:$C$70),0),0)</f>
        <v>0</v>
      </c>
      <c r="BJ92" s="40" t="str">
        <f t="shared" si="38"/>
        <v>N</v>
      </c>
      <c r="BK92" s="219" t="str">
        <f t="shared" si="30"/>
        <v>N</v>
      </c>
      <c r="BL92" s="42">
        <f t="shared" si="39"/>
        <v>0</v>
      </c>
      <c r="BM92" s="42"/>
      <c r="BN92" s="42"/>
      <c r="BO92" s="42">
        <f>IF(B92="",0,IF(AND(BJ92="S",AR92=1), VLOOKUP(B92,Calculs!$B$94:$D$99,3), 0) + IF(AND(BK92="S",BD92=1), VLOOKUP(B92,Calculs!$B$94:$F$99,5), 0))</f>
        <v>0</v>
      </c>
      <c r="BP92" s="40" t="str">
        <f t="shared" si="31"/>
        <v/>
      </c>
      <c r="BQ92" s="219" t="str">
        <f t="shared" si="32"/>
        <v/>
      </c>
      <c r="BR92" s="264" t="str">
        <f t="shared" si="33"/>
        <v/>
      </c>
      <c r="BS92" s="264" t="str">
        <f t="shared" si="34"/>
        <v/>
      </c>
    </row>
    <row r="93" spans="1:71" ht="12.75" customHeight="1">
      <c r="A93" s="217" t="str">
        <f>IF(' Peticions ET'!A83="", "",' Peticions ET'!A83)</f>
        <v/>
      </c>
      <c r="B93" s="167" t="str">
        <f t="shared" si="35"/>
        <v/>
      </c>
      <c r="C93" s="167" t="str">
        <f>IF(' Peticions ET'!B83="", "",' Peticions ET'!B83)</f>
        <v/>
      </c>
      <c r="D93" s="167" t="str">
        <f>IF(' Peticions ET'!C83="", "",' Peticions ET'!C83)</f>
        <v/>
      </c>
      <c r="E93" s="167" t="str">
        <f>IF(' Peticions ET'!D83="", "",' Peticions ET'!D83)</f>
        <v/>
      </c>
      <c r="F93" s="166" t="str">
        <f>IF(' Peticions ET'!E83="", "",' Peticions ET'!E83)</f>
        <v/>
      </c>
      <c r="G93" s="166" t="str">
        <f>IF(' Peticions ET'!F83="", "",' Peticions ET'!F83)</f>
        <v/>
      </c>
      <c r="H93" s="30" t="str">
        <f>IF(' Peticions ET'!G83="", "",' Peticions ET'!G83)</f>
        <v/>
      </c>
      <c r="I93" s="40" t="str">
        <f>IF(' Peticions ET'!H83="", "",' Peticions ET'!H83)</f>
        <v/>
      </c>
      <c r="J93" s="40" t="str">
        <f>IF(' Peticions ET'!I83="", "",' Peticions ET'!I83)</f>
        <v/>
      </c>
      <c r="K93" s="40" t="str">
        <f>IF(' Peticions ET'!J83="", "",' Peticions ET'!J83)</f>
        <v/>
      </c>
      <c r="L93" s="30" t="str">
        <f>IF(' Peticions ET'!K83="", "",' Peticions ET'!K83)</f>
        <v/>
      </c>
      <c r="M93" s="30" t="str">
        <f>IF(' Peticions ET'!L83="", "",' Peticions ET'!L83)</f>
        <v/>
      </c>
      <c r="N93" s="30" t="str">
        <f>IF(' Peticions ET'!M83="", "",' Peticions ET'!M83)</f>
        <v/>
      </c>
      <c r="O93" s="40" t="str">
        <f>IF(' Peticions ET'!O83="", "",' Peticions ET'!O83)</f>
        <v/>
      </c>
      <c r="P93" s="7" t="str">
        <f>IF(' Peticions ET'!N83="", "",' Peticions ET'!N83)</f>
        <v/>
      </c>
      <c r="Q93" s="31" t="str">
        <f>IF(' Peticions ET'!R83="", "",' Peticions ET'!R83)</f>
        <v/>
      </c>
      <c r="R93" s="31" t="str">
        <f>IF(' Peticions ET'!S83="", "",' Peticions ET'!S83)</f>
        <v/>
      </c>
      <c r="S93" t="str">
        <f>IF(' Peticions ET'!P83="", "",' Peticions ET'!P83)</f>
        <v/>
      </c>
      <c r="T93" s="264" t="str">
        <f>IF(' Peticions ET'!Q83="", "",' Peticions ET'!Q83)</f>
        <v/>
      </c>
      <c r="U93" s="1"/>
      <c r="V93" s="1"/>
      <c r="W93" s="3"/>
      <c r="X93" s="31"/>
      <c r="Y93" s="31"/>
      <c r="Z93" s="31"/>
      <c r="AA93" s="32"/>
      <c r="AB93" s="33"/>
      <c r="AC93" s="33"/>
      <c r="AD93" s="33"/>
      <c r="AE93" s="33"/>
      <c r="AF93" s="34"/>
      <c r="AG93" s="34"/>
      <c r="AH93" s="34"/>
      <c r="AI93" s="34"/>
      <c r="AJ93" s="35" t="str">
        <f>IF(' Peticions ET'!Z83="", "",' Peticions ET'!Z83)</f>
        <v/>
      </c>
      <c r="AK93" s="143"/>
      <c r="AL93" s="36"/>
      <c r="AM93" s="37" t="str">
        <f t="shared" si="21"/>
        <v/>
      </c>
      <c r="AN93" s="38" t="str">
        <f t="shared" si="22"/>
        <v/>
      </c>
      <c r="AO93" s="39" t="str">
        <f t="shared" si="23"/>
        <v/>
      </c>
      <c r="AP93" s="40" t="str">
        <f t="shared" si="24"/>
        <v/>
      </c>
      <c r="AQ93" s="229" t="str">
        <f t="shared" si="25"/>
        <v/>
      </c>
      <c r="AR93" s="220">
        <f>IF(A93="",0,IF(BJ93="S",COUNTIF($AQ$17:AQ93,AQ93),0))</f>
        <v>0</v>
      </c>
      <c r="AS93" s="41" t="str">
        <f t="shared" si="36"/>
        <v/>
      </c>
      <c r="AT93" s="42">
        <f xml:space="preserve"> IF(AS93&lt;&gt;"",VLOOKUP(AS93,Calculs!$B$2:$C$34,2,FALSE),0)</f>
        <v>0</v>
      </c>
      <c r="AU93" s="42">
        <f>IF(I93&lt;&gt;"",IF(LEFT(I93,1)="S", Calculs!$C$63,0),0)</f>
        <v>0</v>
      </c>
      <c r="AV93" s="42">
        <f>IF(J93&lt;&gt;"",IF(LEFT(J93,1)="S", Calculs!$C$53,0),0)</f>
        <v>0</v>
      </c>
      <c r="AW93" s="42">
        <f>IF(K93&lt;&gt;"",IF(LEFT(K93,1)="S", Calculs!$C$54,0),0)</f>
        <v>0</v>
      </c>
      <c r="AX93" s="43" t="str">
        <f t="shared" si="26"/>
        <v/>
      </c>
      <c r="AY93" s="43" t="str">
        <f t="shared" si="27"/>
        <v/>
      </c>
      <c r="AZ93" s="43">
        <f>SUMIF(Calculs!$B$2:$B$34,AX93,Calculs!$C$2:$C$34)</f>
        <v>0</v>
      </c>
      <c r="BA93" s="42">
        <f>IF(O93&lt;&gt;"",IF(LEFT(O93,1)="S", Calculs!$C$54,0),0)</f>
        <v>0</v>
      </c>
      <c r="BB93" s="42">
        <f>IF(P93&lt;&gt;"",IF(LEFT(P93,1)="S", Calculs!$C$53,0),0)</f>
        <v>0</v>
      </c>
      <c r="BC93" s="229" t="str">
        <f t="shared" si="28"/>
        <v/>
      </c>
      <c r="BD93" s="220">
        <f>IF(A93="",0, IF(BK93="S",COUNTIF($BC$17:BC93,BC93),0))</f>
        <v>0</v>
      </c>
      <c r="BE93" s="42">
        <f xml:space="preserve"> IF(Q93&lt;&gt;"",IF(Q93&lt;&gt;"Sense monitor",VLOOKUP(_xlfn.CONCAT(LEFT(Q93,2),IF(BF93="NO",".SA",".AA")),Calculs!$B$41:$C$48,2,FALSE),0),0)</f>
        <v>0</v>
      </c>
      <c r="BF93" s="42" t="str">
        <f t="shared" si="29"/>
        <v>NO</v>
      </c>
      <c r="BG93" s="43" t="str">
        <f t="shared" si="37"/>
        <v/>
      </c>
      <c r="BH93" s="42">
        <f>SUMIF(Calculs!$B$32:$B$36,TRIM(BG93),Calculs!$C$32:$C$36)</f>
        <v>0</v>
      </c>
      <c r="BI93" s="42">
        <f>IF(T93&lt;&gt;"",IF(LEFT(T93,1)="S", SUMIF(Calculs!$B$67:$B$70, TRIM(BG93), Calculs!$C$67:$C$70),0),0)</f>
        <v>0</v>
      </c>
      <c r="BJ93" s="40" t="str">
        <f t="shared" si="38"/>
        <v>N</v>
      </c>
      <c r="BK93" s="219" t="str">
        <f t="shared" si="30"/>
        <v>N</v>
      </c>
      <c r="BL93" s="42">
        <f t="shared" si="39"/>
        <v>0</v>
      </c>
      <c r="BM93" s="42"/>
      <c r="BN93" s="42"/>
      <c r="BO93" s="42">
        <f>IF(B93="",0,IF(AND(BJ93="S",AR93=1), VLOOKUP(B93,Calculs!$B$94:$D$99,3), 0) + IF(AND(BK93="S",BD93=1), VLOOKUP(B93,Calculs!$B$94:$F$99,5), 0))</f>
        <v>0</v>
      </c>
      <c r="BP93" s="40" t="str">
        <f t="shared" si="31"/>
        <v/>
      </c>
      <c r="BQ93" s="219" t="str">
        <f t="shared" si="32"/>
        <v/>
      </c>
      <c r="BR93" s="264" t="str">
        <f t="shared" si="33"/>
        <v/>
      </c>
      <c r="BS93" s="264" t="str">
        <f t="shared" si="34"/>
        <v/>
      </c>
    </row>
    <row r="94" spans="1:71" ht="12.75" customHeight="1">
      <c r="A94" s="217" t="str">
        <f>IF(' Peticions ET'!A84="", "",' Peticions ET'!A84)</f>
        <v/>
      </c>
      <c r="B94" s="167" t="str">
        <f t="shared" si="35"/>
        <v/>
      </c>
      <c r="C94" s="167" t="str">
        <f>IF(' Peticions ET'!B84="", "",' Peticions ET'!B84)</f>
        <v/>
      </c>
      <c r="D94" s="167" t="str">
        <f>IF(' Peticions ET'!C84="", "",' Peticions ET'!C84)</f>
        <v/>
      </c>
      <c r="E94" s="167" t="str">
        <f>IF(' Peticions ET'!D84="", "",' Peticions ET'!D84)</f>
        <v/>
      </c>
      <c r="F94" s="166" t="str">
        <f>IF(' Peticions ET'!E84="", "",' Peticions ET'!E84)</f>
        <v/>
      </c>
      <c r="G94" s="166" t="str">
        <f>IF(' Peticions ET'!F84="", "",' Peticions ET'!F84)</f>
        <v/>
      </c>
      <c r="H94" s="30" t="str">
        <f>IF(' Peticions ET'!G84="", "",' Peticions ET'!G84)</f>
        <v/>
      </c>
      <c r="I94" s="40" t="str">
        <f>IF(' Peticions ET'!H84="", "",' Peticions ET'!H84)</f>
        <v/>
      </c>
      <c r="J94" s="40" t="str">
        <f>IF(' Peticions ET'!I84="", "",' Peticions ET'!I84)</f>
        <v/>
      </c>
      <c r="K94" s="40" t="str">
        <f>IF(' Peticions ET'!J84="", "",' Peticions ET'!J84)</f>
        <v/>
      </c>
      <c r="L94" s="30" t="str">
        <f>IF(' Peticions ET'!K84="", "",' Peticions ET'!K84)</f>
        <v/>
      </c>
      <c r="M94" s="30" t="str">
        <f>IF(' Peticions ET'!L84="", "",' Peticions ET'!L84)</f>
        <v/>
      </c>
      <c r="N94" s="30" t="str">
        <f>IF(' Peticions ET'!M84="", "",' Peticions ET'!M84)</f>
        <v/>
      </c>
      <c r="O94" s="40" t="str">
        <f>IF(' Peticions ET'!O84="", "",' Peticions ET'!O84)</f>
        <v/>
      </c>
      <c r="P94" s="7" t="str">
        <f>IF(' Peticions ET'!N84="", "",' Peticions ET'!N84)</f>
        <v/>
      </c>
      <c r="Q94" s="31" t="str">
        <f>IF(' Peticions ET'!R84="", "",' Peticions ET'!R84)</f>
        <v/>
      </c>
      <c r="R94" s="31" t="str">
        <f>IF(' Peticions ET'!S84="", "",' Peticions ET'!S84)</f>
        <v/>
      </c>
      <c r="S94" t="str">
        <f>IF(' Peticions ET'!P84="", "",' Peticions ET'!P84)</f>
        <v/>
      </c>
      <c r="T94" s="264" t="str">
        <f>IF(' Peticions ET'!Q84="", "",' Peticions ET'!Q84)</f>
        <v/>
      </c>
      <c r="U94" s="1"/>
      <c r="V94" s="1"/>
      <c r="W94" s="3"/>
      <c r="X94" s="31"/>
      <c r="Y94" s="31"/>
      <c r="Z94" s="31"/>
      <c r="AA94" s="32"/>
      <c r="AB94" s="33"/>
      <c r="AC94" s="33"/>
      <c r="AD94" s="33"/>
      <c r="AE94" s="33"/>
      <c r="AF94" s="34"/>
      <c r="AG94" s="34"/>
      <c r="AH94" s="34"/>
      <c r="AI94" s="34"/>
      <c r="AJ94" s="35" t="str">
        <f>IF(' Peticions ET'!Z84="", "",' Peticions ET'!Z84)</f>
        <v/>
      </c>
      <c r="AK94" s="143"/>
      <c r="AL94" s="36"/>
      <c r="AM94" s="37" t="str">
        <f t="shared" si="21"/>
        <v/>
      </c>
      <c r="AN94" s="38" t="str">
        <f t="shared" si="22"/>
        <v/>
      </c>
      <c r="AO94" s="39" t="str">
        <f t="shared" si="23"/>
        <v/>
      </c>
      <c r="AP94" s="40" t="str">
        <f t="shared" si="24"/>
        <v/>
      </c>
      <c r="AQ94" s="229" t="str">
        <f t="shared" si="25"/>
        <v/>
      </c>
      <c r="AR94" s="220">
        <f>IF(A94="",0,IF(BJ94="S",COUNTIF($AQ$17:AQ94,AQ94),0))</f>
        <v>0</v>
      </c>
      <c r="AS94" s="41" t="str">
        <f t="shared" si="36"/>
        <v/>
      </c>
      <c r="AT94" s="42">
        <f xml:space="preserve"> IF(AS94&lt;&gt;"",VLOOKUP(AS94,Calculs!$B$2:$C$34,2,FALSE),0)</f>
        <v>0</v>
      </c>
      <c r="AU94" s="42">
        <f>IF(I94&lt;&gt;"",IF(LEFT(I94,1)="S", Calculs!$C$63,0),0)</f>
        <v>0</v>
      </c>
      <c r="AV94" s="42">
        <f>IF(J94&lt;&gt;"",IF(LEFT(J94,1)="S", Calculs!$C$53,0),0)</f>
        <v>0</v>
      </c>
      <c r="AW94" s="42">
        <f>IF(K94&lt;&gt;"",IF(LEFT(K94,1)="S", Calculs!$C$54,0),0)</f>
        <v>0</v>
      </c>
      <c r="AX94" s="43" t="str">
        <f t="shared" si="26"/>
        <v/>
      </c>
      <c r="AY94" s="43" t="str">
        <f t="shared" si="27"/>
        <v/>
      </c>
      <c r="AZ94" s="43">
        <f>SUMIF(Calculs!$B$2:$B$34,AX94,Calculs!$C$2:$C$34)</f>
        <v>0</v>
      </c>
      <c r="BA94" s="42">
        <f>IF(O94&lt;&gt;"",IF(LEFT(O94,1)="S", Calculs!$C$54,0),0)</f>
        <v>0</v>
      </c>
      <c r="BB94" s="42">
        <f>IF(P94&lt;&gt;"",IF(LEFT(P94,1)="S", Calculs!$C$53,0),0)</f>
        <v>0</v>
      </c>
      <c r="BC94" s="229" t="str">
        <f t="shared" si="28"/>
        <v/>
      </c>
      <c r="BD94" s="220">
        <f>IF(A94="",0, IF(BK94="S",COUNTIF($BC$17:BC94,BC94),0))</f>
        <v>0</v>
      </c>
      <c r="BE94" s="42">
        <f xml:space="preserve"> IF(Q94&lt;&gt;"",IF(Q94&lt;&gt;"Sense monitor",VLOOKUP(_xlfn.CONCAT(LEFT(Q94,2),IF(BF94="NO",".SA",".AA")),Calculs!$B$41:$C$48,2,FALSE),0),0)</f>
        <v>0</v>
      </c>
      <c r="BF94" s="42" t="str">
        <f t="shared" si="29"/>
        <v>NO</v>
      </c>
      <c r="BG94" s="43" t="str">
        <f t="shared" si="37"/>
        <v/>
      </c>
      <c r="BH94" s="42">
        <f>SUMIF(Calculs!$B$32:$B$36,TRIM(BG94),Calculs!$C$32:$C$36)</f>
        <v>0</v>
      </c>
      <c r="BI94" s="42">
        <f>IF(T94&lt;&gt;"",IF(LEFT(T94,1)="S", SUMIF(Calculs!$B$67:$B$70, TRIM(BG94), Calculs!$C$67:$C$70),0),0)</f>
        <v>0</v>
      </c>
      <c r="BJ94" s="40" t="str">
        <f t="shared" si="38"/>
        <v>N</v>
      </c>
      <c r="BK94" s="219" t="str">
        <f t="shared" si="30"/>
        <v>N</v>
      </c>
      <c r="BL94" s="42">
        <f t="shared" si="39"/>
        <v>0</v>
      </c>
      <c r="BM94" s="42"/>
      <c r="BN94" s="42"/>
      <c r="BO94" s="42">
        <f>IF(B94="",0,IF(AND(BJ94="S",AR94=1), VLOOKUP(B94,Calculs!$B$94:$D$99,3), 0) + IF(AND(BK94="S",BD94=1), VLOOKUP(B94,Calculs!$B$94:$F$99,5), 0))</f>
        <v>0</v>
      </c>
      <c r="BP94" s="40" t="str">
        <f t="shared" si="31"/>
        <v/>
      </c>
      <c r="BQ94" s="219" t="str">
        <f t="shared" si="32"/>
        <v/>
      </c>
      <c r="BR94" s="264" t="str">
        <f t="shared" si="33"/>
        <v/>
      </c>
      <c r="BS94" s="264" t="str">
        <f t="shared" si="34"/>
        <v/>
      </c>
    </row>
    <row r="95" spans="1:71" ht="12.75" customHeight="1">
      <c r="A95" s="217" t="str">
        <f>IF(' Peticions ET'!A85="", "",' Peticions ET'!A85)</f>
        <v/>
      </c>
      <c r="B95" s="167" t="str">
        <f t="shared" si="35"/>
        <v/>
      </c>
      <c r="C95" s="167" t="str">
        <f>IF(' Peticions ET'!B85="", "",' Peticions ET'!B85)</f>
        <v/>
      </c>
      <c r="D95" s="167" t="str">
        <f>IF(' Peticions ET'!C85="", "",' Peticions ET'!C85)</f>
        <v/>
      </c>
      <c r="E95" s="167" t="str">
        <f>IF(' Peticions ET'!D85="", "",' Peticions ET'!D85)</f>
        <v/>
      </c>
      <c r="F95" s="166" t="str">
        <f>IF(' Peticions ET'!E85="", "",' Peticions ET'!E85)</f>
        <v/>
      </c>
      <c r="G95" s="166" t="str">
        <f>IF(' Peticions ET'!F85="", "",' Peticions ET'!F85)</f>
        <v/>
      </c>
      <c r="H95" s="30" t="str">
        <f>IF(' Peticions ET'!G85="", "",' Peticions ET'!G85)</f>
        <v/>
      </c>
      <c r="I95" s="40" t="str">
        <f>IF(' Peticions ET'!H85="", "",' Peticions ET'!H85)</f>
        <v/>
      </c>
      <c r="J95" s="40" t="str">
        <f>IF(' Peticions ET'!I85="", "",' Peticions ET'!I85)</f>
        <v/>
      </c>
      <c r="K95" s="40" t="str">
        <f>IF(' Peticions ET'!J85="", "",' Peticions ET'!J85)</f>
        <v/>
      </c>
      <c r="L95" s="30" t="str">
        <f>IF(' Peticions ET'!K85="", "",' Peticions ET'!K85)</f>
        <v/>
      </c>
      <c r="M95" s="30" t="str">
        <f>IF(' Peticions ET'!L85="", "",' Peticions ET'!L85)</f>
        <v/>
      </c>
      <c r="N95" s="30" t="str">
        <f>IF(' Peticions ET'!M85="", "",' Peticions ET'!M85)</f>
        <v/>
      </c>
      <c r="O95" s="40" t="str">
        <f>IF(' Peticions ET'!O85="", "",' Peticions ET'!O85)</f>
        <v/>
      </c>
      <c r="P95" s="7" t="str">
        <f>IF(' Peticions ET'!N85="", "",' Peticions ET'!N85)</f>
        <v/>
      </c>
      <c r="Q95" s="31" t="str">
        <f>IF(' Peticions ET'!R85="", "",' Peticions ET'!R85)</f>
        <v/>
      </c>
      <c r="R95" s="31" t="str">
        <f>IF(' Peticions ET'!S85="", "",' Peticions ET'!S85)</f>
        <v/>
      </c>
      <c r="S95" t="str">
        <f>IF(' Peticions ET'!P85="", "",' Peticions ET'!P85)</f>
        <v/>
      </c>
      <c r="T95" s="264" t="str">
        <f>IF(' Peticions ET'!Q85="", "",' Peticions ET'!Q85)</f>
        <v/>
      </c>
      <c r="U95" s="1"/>
      <c r="V95" s="1"/>
      <c r="W95" s="3"/>
      <c r="X95" s="31"/>
      <c r="Y95" s="31"/>
      <c r="Z95" s="31"/>
      <c r="AA95" s="32"/>
      <c r="AB95" s="33"/>
      <c r="AC95" s="33"/>
      <c r="AD95" s="33"/>
      <c r="AE95" s="33"/>
      <c r="AF95" s="34"/>
      <c r="AG95" s="34"/>
      <c r="AH95" s="34"/>
      <c r="AI95" s="34"/>
      <c r="AJ95" s="35" t="str">
        <f>IF(' Peticions ET'!Z85="", "",' Peticions ET'!Z85)</f>
        <v/>
      </c>
      <c r="AK95" s="143"/>
      <c r="AL95" s="36"/>
      <c r="AM95" s="37" t="str">
        <f t="shared" si="21"/>
        <v/>
      </c>
      <c r="AN95" s="38" t="str">
        <f t="shared" si="22"/>
        <v/>
      </c>
      <c r="AO95" s="39" t="str">
        <f t="shared" si="23"/>
        <v/>
      </c>
      <c r="AP95" s="40" t="str">
        <f t="shared" si="24"/>
        <v/>
      </c>
      <c r="AQ95" s="229" t="str">
        <f t="shared" si="25"/>
        <v/>
      </c>
      <c r="AR95" s="220">
        <f>IF(A95="",0,IF(BJ95="S",COUNTIF($AQ$17:AQ95,AQ95),0))</f>
        <v>0</v>
      </c>
      <c r="AS95" s="41" t="str">
        <f t="shared" si="36"/>
        <v/>
      </c>
      <c r="AT95" s="42">
        <f xml:space="preserve"> IF(AS95&lt;&gt;"",VLOOKUP(AS95,Calculs!$B$2:$C$34,2,FALSE),0)</f>
        <v>0</v>
      </c>
      <c r="AU95" s="42">
        <f>IF(I95&lt;&gt;"",IF(LEFT(I95,1)="S", Calculs!$C$63,0),0)</f>
        <v>0</v>
      </c>
      <c r="AV95" s="42">
        <f>IF(J95&lt;&gt;"",IF(LEFT(J95,1)="S", Calculs!$C$53,0),0)</f>
        <v>0</v>
      </c>
      <c r="AW95" s="42">
        <f>IF(K95&lt;&gt;"",IF(LEFT(K95,1)="S", Calculs!$C$54,0),0)</f>
        <v>0</v>
      </c>
      <c r="AX95" s="43" t="str">
        <f t="shared" si="26"/>
        <v/>
      </c>
      <c r="AY95" s="43" t="str">
        <f t="shared" si="27"/>
        <v/>
      </c>
      <c r="AZ95" s="43">
        <f>SUMIF(Calculs!$B$2:$B$34,AX95,Calculs!$C$2:$C$34)</f>
        <v>0</v>
      </c>
      <c r="BA95" s="42">
        <f>IF(O95&lt;&gt;"",IF(LEFT(O95,1)="S", Calculs!$C$54,0),0)</f>
        <v>0</v>
      </c>
      <c r="BB95" s="42">
        <f>IF(P95&lt;&gt;"",IF(LEFT(P95,1)="S", Calculs!$C$53,0),0)</f>
        <v>0</v>
      </c>
      <c r="BC95" s="229" t="str">
        <f t="shared" si="28"/>
        <v/>
      </c>
      <c r="BD95" s="220">
        <f>IF(A95="",0, IF(BK95="S",COUNTIF($BC$17:BC95,BC95),0))</f>
        <v>0</v>
      </c>
      <c r="BE95" s="42">
        <f xml:space="preserve"> IF(Q95&lt;&gt;"",IF(Q95&lt;&gt;"Sense monitor",VLOOKUP(_xlfn.CONCAT(LEFT(Q95,2),IF(BF95="NO",".SA",".AA")),Calculs!$B$41:$C$48,2,FALSE),0),0)</f>
        <v>0</v>
      </c>
      <c r="BF95" s="42" t="str">
        <f t="shared" si="29"/>
        <v>NO</v>
      </c>
      <c r="BG95" s="43" t="str">
        <f t="shared" si="37"/>
        <v/>
      </c>
      <c r="BH95" s="42">
        <f>SUMIF(Calculs!$B$32:$B$36,TRIM(BG95),Calculs!$C$32:$C$36)</f>
        <v>0</v>
      </c>
      <c r="BI95" s="42">
        <f>IF(T95&lt;&gt;"",IF(LEFT(T95,1)="S", SUMIF(Calculs!$B$67:$B$70, TRIM(BG95), Calculs!$C$67:$C$70),0),0)</f>
        <v>0</v>
      </c>
      <c r="BJ95" s="40" t="str">
        <f t="shared" si="38"/>
        <v>N</v>
      </c>
      <c r="BK95" s="219" t="str">
        <f t="shared" si="30"/>
        <v>N</v>
      </c>
      <c r="BL95" s="42">
        <f t="shared" si="39"/>
        <v>0</v>
      </c>
      <c r="BM95" s="42"/>
      <c r="BN95" s="42"/>
      <c r="BO95" s="42">
        <f>IF(B95="",0,IF(AND(BJ95="S",AR95=1), VLOOKUP(B95,Calculs!$B$94:$D$99,3), 0) + IF(AND(BK95="S",BD95=1), VLOOKUP(B95,Calculs!$B$94:$F$99,5), 0))</f>
        <v>0</v>
      </c>
      <c r="BP95" s="40" t="str">
        <f t="shared" si="31"/>
        <v/>
      </c>
      <c r="BQ95" s="219" t="str">
        <f t="shared" si="32"/>
        <v/>
      </c>
      <c r="BR95" s="264" t="str">
        <f t="shared" si="33"/>
        <v/>
      </c>
      <c r="BS95" s="264" t="str">
        <f t="shared" si="34"/>
        <v/>
      </c>
    </row>
    <row r="96" spans="1:71" ht="12.75" customHeight="1">
      <c r="A96" s="217" t="str">
        <f>IF(' Peticions ET'!A86="", "",' Peticions ET'!A86)</f>
        <v/>
      </c>
      <c r="B96" s="167" t="str">
        <f t="shared" si="35"/>
        <v/>
      </c>
      <c r="C96" s="167" t="str">
        <f>IF(' Peticions ET'!B86="", "",' Peticions ET'!B86)</f>
        <v/>
      </c>
      <c r="D96" s="167" t="str">
        <f>IF(' Peticions ET'!C86="", "",' Peticions ET'!C86)</f>
        <v/>
      </c>
      <c r="E96" s="167" t="str">
        <f>IF(' Peticions ET'!D86="", "",' Peticions ET'!D86)</f>
        <v/>
      </c>
      <c r="F96" s="166" t="str">
        <f>IF(' Peticions ET'!E86="", "",' Peticions ET'!E86)</f>
        <v/>
      </c>
      <c r="G96" s="166" t="str">
        <f>IF(' Peticions ET'!F86="", "",' Peticions ET'!F86)</f>
        <v/>
      </c>
      <c r="H96" s="30" t="str">
        <f>IF(' Peticions ET'!G86="", "",' Peticions ET'!G86)</f>
        <v/>
      </c>
      <c r="I96" s="40" t="str">
        <f>IF(' Peticions ET'!H86="", "",' Peticions ET'!H86)</f>
        <v/>
      </c>
      <c r="J96" s="40" t="str">
        <f>IF(' Peticions ET'!I86="", "",' Peticions ET'!I86)</f>
        <v/>
      </c>
      <c r="K96" s="40" t="str">
        <f>IF(' Peticions ET'!J86="", "",' Peticions ET'!J86)</f>
        <v/>
      </c>
      <c r="L96" s="30" t="str">
        <f>IF(' Peticions ET'!K86="", "",' Peticions ET'!K86)</f>
        <v/>
      </c>
      <c r="M96" s="30" t="str">
        <f>IF(' Peticions ET'!L86="", "",' Peticions ET'!L86)</f>
        <v/>
      </c>
      <c r="N96" s="30" t="str">
        <f>IF(' Peticions ET'!M86="", "",' Peticions ET'!M86)</f>
        <v/>
      </c>
      <c r="O96" s="40" t="str">
        <f>IF(' Peticions ET'!O86="", "",' Peticions ET'!O86)</f>
        <v/>
      </c>
      <c r="P96" s="7" t="str">
        <f>IF(' Peticions ET'!N86="", "",' Peticions ET'!N86)</f>
        <v/>
      </c>
      <c r="Q96" s="31" t="str">
        <f>IF(' Peticions ET'!R86="", "",' Peticions ET'!R86)</f>
        <v/>
      </c>
      <c r="R96" s="31" t="str">
        <f>IF(' Peticions ET'!S86="", "",' Peticions ET'!S86)</f>
        <v/>
      </c>
      <c r="S96" t="str">
        <f>IF(' Peticions ET'!P86="", "",' Peticions ET'!P86)</f>
        <v/>
      </c>
      <c r="T96" s="264" t="str">
        <f>IF(' Peticions ET'!Q86="", "",' Peticions ET'!Q86)</f>
        <v/>
      </c>
      <c r="U96" s="1"/>
      <c r="V96" s="1"/>
      <c r="W96" s="3"/>
      <c r="X96" s="31"/>
      <c r="Y96" s="31"/>
      <c r="Z96" s="31"/>
      <c r="AA96" s="32"/>
      <c r="AB96" s="33"/>
      <c r="AC96" s="33"/>
      <c r="AD96" s="33"/>
      <c r="AE96" s="33"/>
      <c r="AF96" s="34"/>
      <c r="AG96" s="34"/>
      <c r="AH96" s="34"/>
      <c r="AI96" s="34"/>
      <c r="AJ96" s="35" t="str">
        <f>IF(' Peticions ET'!Z86="", "",' Peticions ET'!Z86)</f>
        <v/>
      </c>
      <c r="AK96" s="143"/>
      <c r="AL96" s="36"/>
      <c r="AM96" s="37" t="str">
        <f t="shared" si="21"/>
        <v/>
      </c>
      <c r="AN96" s="38" t="str">
        <f t="shared" si="22"/>
        <v/>
      </c>
      <c r="AO96" s="39" t="str">
        <f t="shared" si="23"/>
        <v/>
      </c>
      <c r="AP96" s="40" t="str">
        <f t="shared" si="24"/>
        <v/>
      </c>
      <c r="AQ96" s="229" t="str">
        <f t="shared" si="25"/>
        <v/>
      </c>
      <c r="AR96" s="220">
        <f>IF(A96="",0,IF(BJ96="S",COUNTIF($AQ$17:AQ96,AQ96),0))</f>
        <v>0</v>
      </c>
      <c r="AS96" s="41" t="str">
        <f t="shared" si="36"/>
        <v/>
      </c>
      <c r="AT96" s="42">
        <f xml:space="preserve"> IF(AS96&lt;&gt;"",VLOOKUP(AS96,Calculs!$B$2:$C$34,2,FALSE),0)</f>
        <v>0</v>
      </c>
      <c r="AU96" s="42">
        <f>IF(I96&lt;&gt;"",IF(LEFT(I96,1)="S", Calculs!$C$63,0),0)</f>
        <v>0</v>
      </c>
      <c r="AV96" s="42">
        <f>IF(J96&lt;&gt;"",IF(LEFT(J96,1)="S", Calculs!$C$53,0),0)</f>
        <v>0</v>
      </c>
      <c r="AW96" s="42">
        <f>IF(K96&lt;&gt;"",IF(LEFT(K96,1)="S", Calculs!$C$54,0),0)</f>
        <v>0</v>
      </c>
      <c r="AX96" s="43" t="str">
        <f t="shared" si="26"/>
        <v/>
      </c>
      <c r="AY96" s="43" t="str">
        <f t="shared" si="27"/>
        <v/>
      </c>
      <c r="AZ96" s="43">
        <f>SUMIF(Calculs!$B$2:$B$34,AX96,Calculs!$C$2:$C$34)</f>
        <v>0</v>
      </c>
      <c r="BA96" s="42">
        <f>IF(O96&lt;&gt;"",IF(LEFT(O96,1)="S", Calculs!$C$54,0),0)</f>
        <v>0</v>
      </c>
      <c r="BB96" s="42">
        <f>IF(P96&lt;&gt;"",IF(LEFT(P96,1)="S", Calculs!$C$53,0),0)</f>
        <v>0</v>
      </c>
      <c r="BC96" s="229" t="str">
        <f t="shared" si="28"/>
        <v/>
      </c>
      <c r="BD96" s="220">
        <f>IF(A96="",0, IF(BK96="S",COUNTIF($BC$17:BC96,BC96),0))</f>
        <v>0</v>
      </c>
      <c r="BE96" s="42">
        <f xml:space="preserve"> IF(Q96&lt;&gt;"",IF(Q96&lt;&gt;"Sense monitor",VLOOKUP(_xlfn.CONCAT(LEFT(Q96,2),IF(BF96="NO",".SA",".AA")),Calculs!$B$41:$C$48,2,FALSE),0),0)</f>
        <v>0</v>
      </c>
      <c r="BF96" s="42" t="str">
        <f t="shared" si="29"/>
        <v>NO</v>
      </c>
      <c r="BG96" s="43" t="str">
        <f t="shared" si="37"/>
        <v/>
      </c>
      <c r="BH96" s="42">
        <f>SUMIF(Calculs!$B$32:$B$36,TRIM(BG96),Calculs!$C$32:$C$36)</f>
        <v>0</v>
      </c>
      <c r="BI96" s="42">
        <f>IF(T96&lt;&gt;"",IF(LEFT(T96,1)="S", SUMIF(Calculs!$B$67:$B$70, TRIM(BG96), Calculs!$C$67:$C$70),0),0)</f>
        <v>0</v>
      </c>
      <c r="BJ96" s="40" t="str">
        <f t="shared" si="38"/>
        <v>N</v>
      </c>
      <c r="BK96" s="219" t="str">
        <f t="shared" si="30"/>
        <v>N</v>
      </c>
      <c r="BL96" s="42">
        <f t="shared" si="39"/>
        <v>0</v>
      </c>
      <c r="BM96" s="42"/>
      <c r="BN96" s="42"/>
      <c r="BO96" s="42">
        <f>IF(B96="",0,IF(AND(BJ96="S",AR96=1), VLOOKUP(B96,Calculs!$B$94:$D$99,3), 0) + IF(AND(BK96="S",BD96=1), VLOOKUP(B96,Calculs!$B$94:$F$99,5), 0))</f>
        <v>0</v>
      </c>
      <c r="BP96" s="40" t="str">
        <f t="shared" si="31"/>
        <v/>
      </c>
      <c r="BQ96" s="219" t="str">
        <f t="shared" si="32"/>
        <v/>
      </c>
      <c r="BR96" s="264" t="str">
        <f t="shared" si="33"/>
        <v/>
      </c>
      <c r="BS96" s="264" t="str">
        <f t="shared" si="34"/>
        <v/>
      </c>
    </row>
    <row r="97" spans="1:71" ht="12.75" customHeight="1">
      <c r="A97" s="217" t="str">
        <f>IF(' Peticions ET'!A87="", "",' Peticions ET'!A87)</f>
        <v/>
      </c>
      <c r="B97" s="167" t="str">
        <f t="shared" si="35"/>
        <v/>
      </c>
      <c r="C97" s="167" t="str">
        <f>IF(' Peticions ET'!B87="", "",' Peticions ET'!B87)</f>
        <v/>
      </c>
      <c r="D97" s="167" t="str">
        <f>IF(' Peticions ET'!C87="", "",' Peticions ET'!C87)</f>
        <v/>
      </c>
      <c r="E97" s="167" t="str">
        <f>IF(' Peticions ET'!D87="", "",' Peticions ET'!D87)</f>
        <v/>
      </c>
      <c r="F97" s="166" t="str">
        <f>IF(' Peticions ET'!E87="", "",' Peticions ET'!E87)</f>
        <v/>
      </c>
      <c r="G97" s="166" t="str">
        <f>IF(' Peticions ET'!F87="", "",' Peticions ET'!F87)</f>
        <v/>
      </c>
      <c r="H97" s="30" t="str">
        <f>IF(' Peticions ET'!G87="", "",' Peticions ET'!G87)</f>
        <v/>
      </c>
      <c r="I97" s="40" t="str">
        <f>IF(' Peticions ET'!H87="", "",' Peticions ET'!H87)</f>
        <v/>
      </c>
      <c r="J97" s="40" t="str">
        <f>IF(' Peticions ET'!I87="", "",' Peticions ET'!I87)</f>
        <v/>
      </c>
      <c r="K97" s="40" t="str">
        <f>IF(' Peticions ET'!J87="", "",' Peticions ET'!J87)</f>
        <v/>
      </c>
      <c r="L97" s="30" t="str">
        <f>IF(' Peticions ET'!K87="", "",' Peticions ET'!K87)</f>
        <v/>
      </c>
      <c r="M97" s="30" t="str">
        <f>IF(' Peticions ET'!L87="", "",' Peticions ET'!L87)</f>
        <v/>
      </c>
      <c r="N97" s="30" t="str">
        <f>IF(' Peticions ET'!M87="", "",' Peticions ET'!M87)</f>
        <v/>
      </c>
      <c r="O97" s="40" t="str">
        <f>IF(' Peticions ET'!O87="", "",' Peticions ET'!O87)</f>
        <v/>
      </c>
      <c r="P97" s="7" t="str">
        <f>IF(' Peticions ET'!N87="", "",' Peticions ET'!N87)</f>
        <v/>
      </c>
      <c r="Q97" s="31" t="str">
        <f>IF(' Peticions ET'!R87="", "",' Peticions ET'!R87)</f>
        <v/>
      </c>
      <c r="R97" s="31" t="str">
        <f>IF(' Peticions ET'!S87="", "",' Peticions ET'!S87)</f>
        <v/>
      </c>
      <c r="S97" t="str">
        <f>IF(' Peticions ET'!P87="", "",' Peticions ET'!P87)</f>
        <v/>
      </c>
      <c r="T97" s="264" t="str">
        <f>IF(' Peticions ET'!Q87="", "",' Peticions ET'!Q87)</f>
        <v/>
      </c>
      <c r="U97" s="1"/>
      <c r="V97" s="1"/>
      <c r="W97" s="3"/>
      <c r="X97" s="31"/>
      <c r="Y97" s="31"/>
      <c r="Z97" s="31"/>
      <c r="AA97" s="32"/>
      <c r="AB97" s="33"/>
      <c r="AC97" s="33"/>
      <c r="AD97" s="33"/>
      <c r="AE97" s="33"/>
      <c r="AF97" s="34"/>
      <c r="AG97" s="34"/>
      <c r="AH97" s="34"/>
      <c r="AI97" s="34"/>
      <c r="AJ97" s="35" t="str">
        <f>IF(' Peticions ET'!Z87="", "",' Peticions ET'!Z87)</f>
        <v/>
      </c>
      <c r="AK97" s="143"/>
      <c r="AL97" s="36"/>
      <c r="AM97" s="37" t="str">
        <f t="shared" si="21"/>
        <v/>
      </c>
      <c r="AN97" s="38" t="str">
        <f t="shared" si="22"/>
        <v/>
      </c>
      <c r="AO97" s="39" t="str">
        <f t="shared" si="23"/>
        <v/>
      </c>
      <c r="AP97" s="40" t="str">
        <f t="shared" si="24"/>
        <v/>
      </c>
      <c r="AQ97" s="229" t="str">
        <f t="shared" si="25"/>
        <v/>
      </c>
      <c r="AR97" s="220">
        <f>IF(A97="",0,IF(BJ97="S",COUNTIF($AQ$17:AQ97,AQ97),0))</f>
        <v>0</v>
      </c>
      <c r="AS97" s="41" t="str">
        <f t="shared" si="36"/>
        <v/>
      </c>
      <c r="AT97" s="42">
        <f xml:space="preserve"> IF(AS97&lt;&gt;"",VLOOKUP(AS97,Calculs!$B$2:$C$34,2,FALSE),0)</f>
        <v>0</v>
      </c>
      <c r="AU97" s="42">
        <f>IF(I97&lt;&gt;"",IF(LEFT(I97,1)="S", Calculs!$C$63,0),0)</f>
        <v>0</v>
      </c>
      <c r="AV97" s="42">
        <f>IF(J97&lt;&gt;"",IF(LEFT(J97,1)="S", Calculs!$C$53,0),0)</f>
        <v>0</v>
      </c>
      <c r="AW97" s="42">
        <f>IF(K97&lt;&gt;"",IF(LEFT(K97,1)="S", Calculs!$C$54,0),0)</f>
        <v>0</v>
      </c>
      <c r="AX97" s="43" t="str">
        <f t="shared" si="26"/>
        <v/>
      </c>
      <c r="AY97" s="43" t="str">
        <f t="shared" si="27"/>
        <v/>
      </c>
      <c r="AZ97" s="43">
        <f>SUMIF(Calculs!$B$2:$B$34,AX97,Calculs!$C$2:$C$34)</f>
        <v>0</v>
      </c>
      <c r="BA97" s="42">
        <f>IF(O97&lt;&gt;"",IF(LEFT(O97,1)="S", Calculs!$C$54,0),0)</f>
        <v>0</v>
      </c>
      <c r="BB97" s="42">
        <f>IF(P97&lt;&gt;"",IF(LEFT(P97,1)="S", Calculs!$C$53,0),0)</f>
        <v>0</v>
      </c>
      <c r="BC97" s="229" t="str">
        <f t="shared" si="28"/>
        <v/>
      </c>
      <c r="BD97" s="220">
        <f>IF(A97="",0, IF(BK97="S",COUNTIF($BC$17:BC97,BC97),0))</f>
        <v>0</v>
      </c>
      <c r="BE97" s="42">
        <f xml:space="preserve"> IF(Q97&lt;&gt;"",IF(Q97&lt;&gt;"Sense monitor",VLOOKUP(_xlfn.CONCAT(LEFT(Q97,2),IF(BF97="NO",".SA",".AA")),Calculs!$B$41:$C$48,2,FALSE),0),0)</f>
        <v>0</v>
      </c>
      <c r="BF97" s="42" t="str">
        <f t="shared" si="29"/>
        <v>NO</v>
      </c>
      <c r="BG97" s="43" t="str">
        <f t="shared" si="37"/>
        <v/>
      </c>
      <c r="BH97" s="42">
        <f>SUMIF(Calculs!$B$32:$B$36,TRIM(BG97),Calculs!$C$32:$C$36)</f>
        <v>0</v>
      </c>
      <c r="BI97" s="42">
        <f>IF(T97&lt;&gt;"",IF(LEFT(T97,1)="S", SUMIF(Calculs!$B$67:$B$70, TRIM(BG97), Calculs!$C$67:$C$70),0),0)</f>
        <v>0</v>
      </c>
      <c r="BJ97" s="40" t="str">
        <f t="shared" si="38"/>
        <v>N</v>
      </c>
      <c r="BK97" s="219" t="str">
        <f t="shared" si="30"/>
        <v>N</v>
      </c>
      <c r="BL97" s="42">
        <f t="shared" si="39"/>
        <v>0</v>
      </c>
      <c r="BM97" s="42"/>
      <c r="BN97" s="42"/>
      <c r="BO97" s="42">
        <f>IF(B97="",0,IF(AND(BJ97="S",AR97=1), VLOOKUP(B97,Calculs!$B$94:$D$99,3), 0) + IF(AND(BK97="S",BD97=1), VLOOKUP(B97,Calculs!$B$94:$F$99,5), 0))</f>
        <v>0</v>
      </c>
      <c r="BP97" s="40" t="str">
        <f t="shared" si="31"/>
        <v/>
      </c>
      <c r="BQ97" s="219" t="str">
        <f t="shared" si="32"/>
        <v/>
      </c>
      <c r="BR97" s="264" t="str">
        <f t="shared" si="33"/>
        <v/>
      </c>
      <c r="BS97" s="264" t="str">
        <f t="shared" si="34"/>
        <v/>
      </c>
    </row>
    <row r="98" spans="1:71" ht="12.75" customHeight="1">
      <c r="A98" s="217" t="str">
        <f>IF(' Peticions ET'!A88="", "",' Peticions ET'!A88)</f>
        <v/>
      </c>
      <c r="B98" s="167" t="str">
        <f t="shared" si="35"/>
        <v/>
      </c>
      <c r="C98" s="167" t="str">
        <f>IF(' Peticions ET'!B88="", "",' Peticions ET'!B88)</f>
        <v/>
      </c>
      <c r="D98" s="167" t="str">
        <f>IF(' Peticions ET'!C88="", "",' Peticions ET'!C88)</f>
        <v/>
      </c>
      <c r="E98" s="167" t="str">
        <f>IF(' Peticions ET'!D88="", "",' Peticions ET'!D88)</f>
        <v/>
      </c>
      <c r="F98" s="166" t="str">
        <f>IF(' Peticions ET'!E88="", "",' Peticions ET'!E88)</f>
        <v/>
      </c>
      <c r="G98" s="166" t="str">
        <f>IF(' Peticions ET'!F88="", "",' Peticions ET'!F88)</f>
        <v/>
      </c>
      <c r="H98" s="30" t="str">
        <f>IF(' Peticions ET'!G88="", "",' Peticions ET'!G88)</f>
        <v/>
      </c>
      <c r="I98" s="40" t="str">
        <f>IF(' Peticions ET'!H88="", "",' Peticions ET'!H88)</f>
        <v/>
      </c>
      <c r="J98" s="40" t="str">
        <f>IF(' Peticions ET'!I88="", "",' Peticions ET'!I88)</f>
        <v/>
      </c>
      <c r="K98" s="40" t="str">
        <f>IF(' Peticions ET'!J88="", "",' Peticions ET'!J88)</f>
        <v/>
      </c>
      <c r="L98" s="30" t="str">
        <f>IF(' Peticions ET'!K88="", "",' Peticions ET'!K88)</f>
        <v/>
      </c>
      <c r="M98" s="30" t="str">
        <f>IF(' Peticions ET'!L88="", "",' Peticions ET'!L88)</f>
        <v/>
      </c>
      <c r="N98" s="30" t="str">
        <f>IF(' Peticions ET'!M88="", "",' Peticions ET'!M88)</f>
        <v/>
      </c>
      <c r="O98" s="40" t="str">
        <f>IF(' Peticions ET'!O88="", "",' Peticions ET'!O88)</f>
        <v/>
      </c>
      <c r="P98" s="7" t="str">
        <f>IF(' Peticions ET'!N88="", "",' Peticions ET'!N88)</f>
        <v/>
      </c>
      <c r="Q98" s="31" t="str">
        <f>IF(' Peticions ET'!R88="", "",' Peticions ET'!R88)</f>
        <v/>
      </c>
      <c r="R98" s="31" t="str">
        <f>IF(' Peticions ET'!S88="", "",' Peticions ET'!S88)</f>
        <v/>
      </c>
      <c r="S98" t="str">
        <f>IF(' Peticions ET'!P88="", "",' Peticions ET'!P88)</f>
        <v/>
      </c>
      <c r="T98" s="264" t="str">
        <f>IF(' Peticions ET'!Q88="", "",' Peticions ET'!Q88)</f>
        <v/>
      </c>
      <c r="U98" s="1"/>
      <c r="V98" s="1"/>
      <c r="W98" s="3"/>
      <c r="X98" s="31"/>
      <c r="Y98" s="31"/>
      <c r="Z98" s="31"/>
      <c r="AA98" s="32"/>
      <c r="AB98" s="33"/>
      <c r="AC98" s="33"/>
      <c r="AD98" s="33"/>
      <c r="AE98" s="33"/>
      <c r="AF98" s="34"/>
      <c r="AG98" s="34"/>
      <c r="AH98" s="34"/>
      <c r="AI98" s="34"/>
      <c r="AJ98" s="35" t="str">
        <f>IF(' Peticions ET'!Z88="", "",' Peticions ET'!Z88)</f>
        <v/>
      </c>
      <c r="AK98" s="143"/>
      <c r="AL98" s="36"/>
      <c r="AM98" s="37" t="str">
        <f t="shared" si="21"/>
        <v/>
      </c>
      <c r="AN98" s="38" t="str">
        <f t="shared" si="22"/>
        <v/>
      </c>
      <c r="AO98" s="39" t="str">
        <f t="shared" si="23"/>
        <v/>
      </c>
      <c r="AP98" s="40" t="str">
        <f t="shared" si="24"/>
        <v/>
      </c>
      <c r="AQ98" s="229" t="str">
        <f t="shared" si="25"/>
        <v/>
      </c>
      <c r="AR98" s="220">
        <f>IF(A98="",0,IF(BJ98="S",COUNTIF($AQ$17:AQ98,AQ98),0))</f>
        <v>0</v>
      </c>
      <c r="AS98" s="41" t="str">
        <f t="shared" si="36"/>
        <v/>
      </c>
      <c r="AT98" s="42">
        <f xml:space="preserve"> IF(AS98&lt;&gt;"",VLOOKUP(AS98,Calculs!$B$2:$C$34,2,FALSE),0)</f>
        <v>0</v>
      </c>
      <c r="AU98" s="42">
        <f>IF(I98&lt;&gt;"",IF(LEFT(I98,1)="S", Calculs!$C$63,0),0)</f>
        <v>0</v>
      </c>
      <c r="AV98" s="42">
        <f>IF(J98&lt;&gt;"",IF(LEFT(J98,1)="S", Calculs!$C$53,0),0)</f>
        <v>0</v>
      </c>
      <c r="AW98" s="42">
        <f>IF(K98&lt;&gt;"",IF(LEFT(K98,1)="S", Calculs!$C$54,0),0)</f>
        <v>0</v>
      </c>
      <c r="AX98" s="43" t="str">
        <f t="shared" si="26"/>
        <v/>
      </c>
      <c r="AY98" s="43" t="str">
        <f t="shared" si="27"/>
        <v/>
      </c>
      <c r="AZ98" s="43">
        <f>SUMIF(Calculs!$B$2:$B$34,AX98,Calculs!$C$2:$C$34)</f>
        <v>0</v>
      </c>
      <c r="BA98" s="42">
        <f>IF(O98&lt;&gt;"",IF(LEFT(O98,1)="S", Calculs!$C$54,0),0)</f>
        <v>0</v>
      </c>
      <c r="BB98" s="42">
        <f>IF(P98&lt;&gt;"",IF(LEFT(P98,1)="S", Calculs!$C$53,0),0)</f>
        <v>0</v>
      </c>
      <c r="BC98" s="229" t="str">
        <f t="shared" si="28"/>
        <v/>
      </c>
      <c r="BD98" s="220">
        <f>IF(A98="",0, IF(BK98="S",COUNTIF($BC$17:BC98,BC98),0))</f>
        <v>0</v>
      </c>
      <c r="BE98" s="42">
        <f xml:space="preserve"> IF(Q98&lt;&gt;"",IF(Q98&lt;&gt;"Sense monitor",VLOOKUP(_xlfn.CONCAT(LEFT(Q98,2),IF(BF98="NO",".SA",".AA")),Calculs!$B$41:$C$48,2,FALSE),0),0)</f>
        <v>0</v>
      </c>
      <c r="BF98" s="42" t="str">
        <f t="shared" si="29"/>
        <v>NO</v>
      </c>
      <c r="BG98" s="43" t="str">
        <f t="shared" si="37"/>
        <v/>
      </c>
      <c r="BH98" s="42">
        <f>SUMIF(Calculs!$B$32:$B$36,TRIM(BG98),Calculs!$C$32:$C$36)</f>
        <v>0</v>
      </c>
      <c r="BI98" s="42">
        <f>IF(T98&lt;&gt;"",IF(LEFT(T98,1)="S", SUMIF(Calculs!$B$67:$B$70, TRIM(BG98), Calculs!$C$67:$C$70),0),0)</f>
        <v>0</v>
      </c>
      <c r="BJ98" s="40" t="str">
        <f t="shared" si="38"/>
        <v>N</v>
      </c>
      <c r="BK98" s="219" t="str">
        <f t="shared" si="30"/>
        <v>N</v>
      </c>
      <c r="BL98" s="42">
        <f t="shared" si="39"/>
        <v>0</v>
      </c>
      <c r="BM98" s="42"/>
      <c r="BN98" s="42"/>
      <c r="BO98" s="42">
        <f>IF(B98="",0,IF(AND(BJ98="S",AR98=1), VLOOKUP(B98,Calculs!$B$94:$D$99,3), 0) + IF(AND(BK98="S",BD98=1), VLOOKUP(B98,Calculs!$B$94:$F$99,5), 0))</f>
        <v>0</v>
      </c>
      <c r="BP98" s="40" t="str">
        <f t="shared" si="31"/>
        <v/>
      </c>
      <c r="BQ98" s="219" t="str">
        <f t="shared" si="32"/>
        <v/>
      </c>
      <c r="BR98" s="264" t="str">
        <f t="shared" si="33"/>
        <v/>
      </c>
      <c r="BS98" s="264" t="str">
        <f t="shared" si="34"/>
        <v/>
      </c>
    </row>
    <row r="99" spans="1:71" ht="12.75" customHeight="1">
      <c r="A99" s="217" t="str">
        <f>IF(' Peticions ET'!A89="", "",' Peticions ET'!A89)</f>
        <v/>
      </c>
      <c r="B99" s="167" t="str">
        <f t="shared" si="35"/>
        <v/>
      </c>
      <c r="C99" s="167" t="str">
        <f>IF(' Peticions ET'!B89="", "",' Peticions ET'!B89)</f>
        <v/>
      </c>
      <c r="D99" s="167" t="str">
        <f>IF(' Peticions ET'!C89="", "",' Peticions ET'!C89)</f>
        <v/>
      </c>
      <c r="E99" s="167" t="str">
        <f>IF(' Peticions ET'!D89="", "",' Peticions ET'!D89)</f>
        <v/>
      </c>
      <c r="F99" s="166" t="str">
        <f>IF(' Peticions ET'!E89="", "",' Peticions ET'!E89)</f>
        <v/>
      </c>
      <c r="G99" s="166" t="str">
        <f>IF(' Peticions ET'!F89="", "",' Peticions ET'!F89)</f>
        <v/>
      </c>
      <c r="H99" s="30" t="str">
        <f>IF(' Peticions ET'!G89="", "",' Peticions ET'!G89)</f>
        <v/>
      </c>
      <c r="I99" s="40" t="str">
        <f>IF(' Peticions ET'!H89="", "",' Peticions ET'!H89)</f>
        <v/>
      </c>
      <c r="J99" s="40" t="str">
        <f>IF(' Peticions ET'!I89="", "",' Peticions ET'!I89)</f>
        <v/>
      </c>
      <c r="K99" s="40" t="str">
        <f>IF(' Peticions ET'!J89="", "",' Peticions ET'!J89)</f>
        <v/>
      </c>
      <c r="L99" s="30" t="str">
        <f>IF(' Peticions ET'!K89="", "",' Peticions ET'!K89)</f>
        <v/>
      </c>
      <c r="M99" s="30" t="str">
        <f>IF(' Peticions ET'!L89="", "",' Peticions ET'!L89)</f>
        <v/>
      </c>
      <c r="N99" s="30" t="str">
        <f>IF(' Peticions ET'!M89="", "",' Peticions ET'!M89)</f>
        <v/>
      </c>
      <c r="O99" s="40" t="str">
        <f>IF(' Peticions ET'!O89="", "",' Peticions ET'!O89)</f>
        <v/>
      </c>
      <c r="P99" s="7" t="str">
        <f>IF(' Peticions ET'!N89="", "",' Peticions ET'!N89)</f>
        <v/>
      </c>
      <c r="Q99" s="31" t="str">
        <f>IF(' Peticions ET'!R89="", "",' Peticions ET'!R89)</f>
        <v/>
      </c>
      <c r="R99" s="31" t="str">
        <f>IF(' Peticions ET'!S89="", "",' Peticions ET'!S89)</f>
        <v/>
      </c>
      <c r="S99" t="str">
        <f>IF(' Peticions ET'!P89="", "",' Peticions ET'!P89)</f>
        <v/>
      </c>
      <c r="T99" s="264" t="str">
        <f>IF(' Peticions ET'!Q89="", "",' Peticions ET'!Q89)</f>
        <v/>
      </c>
      <c r="U99" s="1"/>
      <c r="V99" s="1"/>
      <c r="W99" s="3"/>
      <c r="X99" s="31"/>
      <c r="Y99" s="31"/>
      <c r="Z99" s="31"/>
      <c r="AA99" s="32"/>
      <c r="AB99" s="33"/>
      <c r="AC99" s="33"/>
      <c r="AD99" s="33"/>
      <c r="AE99" s="33"/>
      <c r="AF99" s="34"/>
      <c r="AG99" s="34"/>
      <c r="AH99" s="34"/>
      <c r="AI99" s="34"/>
      <c r="AJ99" s="35" t="str">
        <f>IF(' Peticions ET'!Z89="", "",' Peticions ET'!Z89)</f>
        <v/>
      </c>
      <c r="AK99" s="143"/>
      <c r="AL99" s="36"/>
      <c r="AM99" s="37" t="str">
        <f t="shared" si="21"/>
        <v/>
      </c>
      <c r="AN99" s="38" t="str">
        <f t="shared" si="22"/>
        <v/>
      </c>
      <c r="AO99" s="39" t="str">
        <f t="shared" si="23"/>
        <v/>
      </c>
      <c r="AP99" s="40" t="str">
        <f t="shared" si="24"/>
        <v/>
      </c>
      <c r="AQ99" s="229" t="str">
        <f t="shared" si="25"/>
        <v/>
      </c>
      <c r="AR99" s="220">
        <f>IF(A99="",0,IF(BJ99="S",COUNTIF($AQ$17:AQ99,AQ99),0))</f>
        <v>0</v>
      </c>
      <c r="AS99" s="41" t="str">
        <f t="shared" si="36"/>
        <v/>
      </c>
      <c r="AT99" s="42">
        <f xml:space="preserve"> IF(AS99&lt;&gt;"",VLOOKUP(AS99,Calculs!$B$2:$C$34,2,FALSE),0)</f>
        <v>0</v>
      </c>
      <c r="AU99" s="42">
        <f>IF(I99&lt;&gt;"",IF(LEFT(I99,1)="S", Calculs!$C$63,0),0)</f>
        <v>0</v>
      </c>
      <c r="AV99" s="42">
        <f>IF(J99&lt;&gt;"",IF(LEFT(J99,1)="S", Calculs!$C$53,0),0)</f>
        <v>0</v>
      </c>
      <c r="AW99" s="42">
        <f>IF(K99&lt;&gt;"",IF(LEFT(K99,1)="S", Calculs!$C$54,0),0)</f>
        <v>0</v>
      </c>
      <c r="AX99" s="43" t="str">
        <f t="shared" si="26"/>
        <v/>
      </c>
      <c r="AY99" s="43" t="str">
        <f t="shared" si="27"/>
        <v/>
      </c>
      <c r="AZ99" s="43">
        <f>SUMIF(Calculs!$B$2:$B$34,AX99,Calculs!$C$2:$C$34)</f>
        <v>0</v>
      </c>
      <c r="BA99" s="42">
        <f>IF(O99&lt;&gt;"",IF(LEFT(O99,1)="S", Calculs!$C$54,0),0)</f>
        <v>0</v>
      </c>
      <c r="BB99" s="42">
        <f>IF(P99&lt;&gt;"",IF(LEFT(P99,1)="S", Calculs!$C$53,0),0)</f>
        <v>0</v>
      </c>
      <c r="BC99" s="229" t="str">
        <f t="shared" si="28"/>
        <v/>
      </c>
      <c r="BD99" s="220">
        <f>IF(A99="",0, IF(BK99="S",COUNTIF($BC$17:BC99,BC99),0))</f>
        <v>0</v>
      </c>
      <c r="BE99" s="42">
        <f xml:space="preserve"> IF(Q99&lt;&gt;"",IF(Q99&lt;&gt;"Sense monitor",VLOOKUP(_xlfn.CONCAT(LEFT(Q99,2),IF(BF99="NO",".SA",".AA")),Calculs!$B$41:$C$48,2,FALSE),0),0)</f>
        <v>0</v>
      </c>
      <c r="BF99" s="42" t="str">
        <f t="shared" si="29"/>
        <v>NO</v>
      </c>
      <c r="BG99" s="43" t="str">
        <f t="shared" si="37"/>
        <v/>
      </c>
      <c r="BH99" s="42">
        <f>SUMIF(Calculs!$B$32:$B$36,TRIM(BG99),Calculs!$C$32:$C$36)</f>
        <v>0</v>
      </c>
      <c r="BI99" s="42">
        <f>IF(T99&lt;&gt;"",IF(LEFT(T99,1)="S", SUMIF(Calculs!$B$67:$B$70, TRIM(BG99), Calculs!$C$67:$C$70),0),0)</f>
        <v>0</v>
      </c>
      <c r="BJ99" s="40" t="str">
        <f t="shared" si="38"/>
        <v>N</v>
      </c>
      <c r="BK99" s="219" t="str">
        <f t="shared" si="30"/>
        <v>N</v>
      </c>
      <c r="BL99" s="42">
        <f t="shared" si="39"/>
        <v>0</v>
      </c>
      <c r="BM99" s="42"/>
      <c r="BN99" s="42"/>
      <c r="BO99" s="42">
        <f>IF(B99="",0,IF(AND(BJ99="S",AR99=1), VLOOKUP(B99,Calculs!$B$94:$D$99,3), 0) + IF(AND(BK99="S",BD99=1), VLOOKUP(B99,Calculs!$B$94:$F$99,5), 0))</f>
        <v>0</v>
      </c>
      <c r="BP99" s="40" t="str">
        <f t="shared" si="31"/>
        <v/>
      </c>
      <c r="BQ99" s="219" t="str">
        <f t="shared" si="32"/>
        <v/>
      </c>
      <c r="BR99" s="264" t="str">
        <f t="shared" si="33"/>
        <v/>
      </c>
      <c r="BS99" s="264" t="str">
        <f t="shared" si="34"/>
        <v/>
      </c>
    </row>
    <row r="100" spans="1:71" ht="12.75" customHeight="1">
      <c r="A100" s="217" t="str">
        <f>IF(' Peticions ET'!A90="", "",' Peticions ET'!A90)</f>
        <v/>
      </c>
      <c r="B100" s="167" t="str">
        <f t="shared" si="35"/>
        <v/>
      </c>
      <c r="C100" s="167" t="str">
        <f>IF(' Peticions ET'!B90="", "",' Peticions ET'!B90)</f>
        <v/>
      </c>
      <c r="D100" s="167" t="str">
        <f>IF(' Peticions ET'!C90="", "",' Peticions ET'!C90)</f>
        <v/>
      </c>
      <c r="E100" s="167" t="str">
        <f>IF(' Peticions ET'!D90="", "",' Peticions ET'!D90)</f>
        <v/>
      </c>
      <c r="F100" s="166" t="str">
        <f>IF(' Peticions ET'!E90="", "",' Peticions ET'!E90)</f>
        <v/>
      </c>
      <c r="G100" s="166" t="str">
        <f>IF(' Peticions ET'!F90="", "",' Peticions ET'!F90)</f>
        <v/>
      </c>
      <c r="H100" s="30" t="str">
        <f>IF(' Peticions ET'!G90="", "",' Peticions ET'!G90)</f>
        <v/>
      </c>
      <c r="I100" s="40" t="str">
        <f>IF(' Peticions ET'!H90="", "",' Peticions ET'!H90)</f>
        <v/>
      </c>
      <c r="J100" s="40" t="str">
        <f>IF(' Peticions ET'!I90="", "",' Peticions ET'!I90)</f>
        <v/>
      </c>
      <c r="K100" s="40" t="str">
        <f>IF(' Peticions ET'!J90="", "",' Peticions ET'!J90)</f>
        <v/>
      </c>
      <c r="L100" s="30" t="str">
        <f>IF(' Peticions ET'!K90="", "",' Peticions ET'!K90)</f>
        <v/>
      </c>
      <c r="M100" s="30" t="str">
        <f>IF(' Peticions ET'!L90="", "",' Peticions ET'!L90)</f>
        <v/>
      </c>
      <c r="N100" s="30" t="str">
        <f>IF(' Peticions ET'!M90="", "",' Peticions ET'!M90)</f>
        <v/>
      </c>
      <c r="O100" s="40" t="str">
        <f>IF(' Peticions ET'!O90="", "",' Peticions ET'!O90)</f>
        <v/>
      </c>
      <c r="P100" s="7" t="str">
        <f>IF(' Peticions ET'!N90="", "",' Peticions ET'!N90)</f>
        <v/>
      </c>
      <c r="Q100" s="31" t="str">
        <f>IF(' Peticions ET'!R90="", "",' Peticions ET'!R90)</f>
        <v/>
      </c>
      <c r="R100" s="31" t="str">
        <f>IF(' Peticions ET'!S90="", "",' Peticions ET'!S90)</f>
        <v/>
      </c>
      <c r="S100" t="str">
        <f>IF(' Peticions ET'!P90="", "",' Peticions ET'!P90)</f>
        <v/>
      </c>
      <c r="T100" s="264" t="str">
        <f>IF(' Peticions ET'!Q90="", "",' Peticions ET'!Q90)</f>
        <v/>
      </c>
      <c r="U100" s="1"/>
      <c r="V100" s="1"/>
      <c r="W100" s="3"/>
      <c r="X100" s="31"/>
      <c r="Y100" s="31"/>
      <c r="Z100" s="31"/>
      <c r="AA100" s="32"/>
      <c r="AB100" s="33"/>
      <c r="AC100" s="33"/>
      <c r="AD100" s="33"/>
      <c r="AE100" s="33"/>
      <c r="AF100" s="34"/>
      <c r="AG100" s="34"/>
      <c r="AH100" s="34"/>
      <c r="AI100" s="34"/>
      <c r="AJ100" s="35" t="str">
        <f>IF(' Peticions ET'!Z90="", "",' Peticions ET'!Z90)</f>
        <v/>
      </c>
      <c r="AK100" s="143"/>
      <c r="AL100" s="36"/>
      <c r="AM100" s="37" t="str">
        <f t="shared" si="21"/>
        <v/>
      </c>
      <c r="AN100" s="38" t="str">
        <f t="shared" si="22"/>
        <v/>
      </c>
      <c r="AO100" s="39" t="str">
        <f t="shared" si="23"/>
        <v/>
      </c>
      <c r="AP100" s="40" t="str">
        <f t="shared" si="24"/>
        <v/>
      </c>
      <c r="AQ100" s="229" t="str">
        <f t="shared" si="25"/>
        <v/>
      </c>
      <c r="AR100" s="220">
        <f>IF(A100="",0,IF(BJ100="S",COUNTIF($AQ$17:AQ100,AQ100),0))</f>
        <v>0</v>
      </c>
      <c r="AS100" s="41" t="str">
        <f t="shared" si="36"/>
        <v/>
      </c>
      <c r="AT100" s="42">
        <f xml:space="preserve"> IF(AS100&lt;&gt;"",VLOOKUP(AS100,Calculs!$B$2:$C$34,2,FALSE),0)</f>
        <v>0</v>
      </c>
      <c r="AU100" s="42">
        <f>IF(I100&lt;&gt;"",IF(LEFT(I100,1)="S", Calculs!$C$63,0),0)</f>
        <v>0</v>
      </c>
      <c r="AV100" s="42">
        <f>IF(J100&lt;&gt;"",IF(LEFT(J100,1)="S", Calculs!$C$53,0),0)</f>
        <v>0</v>
      </c>
      <c r="AW100" s="42">
        <f>IF(K100&lt;&gt;"",IF(LEFT(K100,1)="S", Calculs!$C$54,0),0)</f>
        <v>0</v>
      </c>
      <c r="AX100" s="43" t="str">
        <f t="shared" si="26"/>
        <v/>
      </c>
      <c r="AY100" s="43" t="str">
        <f t="shared" si="27"/>
        <v/>
      </c>
      <c r="AZ100" s="43">
        <f>SUMIF(Calculs!$B$2:$B$34,AX100,Calculs!$C$2:$C$34)</f>
        <v>0</v>
      </c>
      <c r="BA100" s="42">
        <f>IF(O100&lt;&gt;"",IF(LEFT(O100,1)="S", Calculs!$C$54,0),0)</f>
        <v>0</v>
      </c>
      <c r="BB100" s="42">
        <f>IF(P100&lt;&gt;"",IF(LEFT(P100,1)="S", Calculs!$C$53,0),0)</f>
        <v>0</v>
      </c>
      <c r="BC100" s="229" t="str">
        <f t="shared" si="28"/>
        <v/>
      </c>
      <c r="BD100" s="220">
        <f>IF(A100="",0, IF(BK100="S",COUNTIF($BC$17:BC100,BC100),0))</f>
        <v>0</v>
      </c>
      <c r="BE100" s="42">
        <f xml:space="preserve"> IF(Q100&lt;&gt;"",IF(Q100&lt;&gt;"Sense monitor",VLOOKUP(_xlfn.CONCAT(LEFT(Q100,2),IF(BF100="NO",".SA",".AA")),Calculs!$B$41:$C$48,2,FALSE),0),0)</f>
        <v>0</v>
      </c>
      <c r="BF100" s="42" t="str">
        <f t="shared" si="29"/>
        <v>NO</v>
      </c>
      <c r="BG100" s="43" t="str">
        <f t="shared" si="37"/>
        <v/>
      </c>
      <c r="BH100" s="42">
        <f>SUMIF(Calculs!$B$32:$B$36,TRIM(BG100),Calculs!$C$32:$C$36)</f>
        <v>0</v>
      </c>
      <c r="BI100" s="42">
        <f>IF(T100&lt;&gt;"",IF(LEFT(T100,1)="S", SUMIF(Calculs!$B$67:$B$70, TRIM(BG100), Calculs!$C$67:$C$70),0),0)</f>
        <v>0</v>
      </c>
      <c r="BJ100" s="40" t="str">
        <f t="shared" si="38"/>
        <v>N</v>
      </c>
      <c r="BK100" s="219" t="str">
        <f t="shared" si="30"/>
        <v>N</v>
      </c>
      <c r="BL100" s="42">
        <f t="shared" si="39"/>
        <v>0</v>
      </c>
      <c r="BM100" s="42"/>
      <c r="BN100" s="42"/>
      <c r="BO100" s="42">
        <f>IF(B100="",0,IF(AND(BJ100="S",AR100=1), VLOOKUP(B100,Calculs!$B$94:$D$99,3), 0) + IF(AND(BK100="S",BD100=1), VLOOKUP(B100,Calculs!$B$94:$F$99,5), 0))</f>
        <v>0</v>
      </c>
      <c r="BP100" s="40" t="str">
        <f t="shared" si="31"/>
        <v/>
      </c>
      <c r="BQ100" s="219" t="str">
        <f t="shared" si="32"/>
        <v/>
      </c>
      <c r="BR100" s="264" t="str">
        <f t="shared" si="33"/>
        <v/>
      </c>
      <c r="BS100" s="264" t="str">
        <f t="shared" si="34"/>
        <v/>
      </c>
    </row>
    <row r="101" spans="1:71" ht="12.75" customHeight="1">
      <c r="A101" s="217" t="str">
        <f>IF(' Peticions ET'!A91="", "",' Peticions ET'!A91)</f>
        <v/>
      </c>
      <c r="B101" s="167" t="str">
        <f t="shared" si="35"/>
        <v/>
      </c>
      <c r="C101" s="167" t="str">
        <f>IF(' Peticions ET'!B91="", "",' Peticions ET'!B91)</f>
        <v/>
      </c>
      <c r="D101" s="167" t="str">
        <f>IF(' Peticions ET'!C91="", "",' Peticions ET'!C91)</f>
        <v/>
      </c>
      <c r="E101" s="167" t="str">
        <f>IF(' Peticions ET'!D91="", "",' Peticions ET'!D91)</f>
        <v/>
      </c>
      <c r="F101" s="166" t="str">
        <f>IF(' Peticions ET'!E91="", "",' Peticions ET'!E91)</f>
        <v/>
      </c>
      <c r="G101" s="166" t="str">
        <f>IF(' Peticions ET'!F91="", "",' Peticions ET'!F91)</f>
        <v/>
      </c>
      <c r="H101" s="30" t="str">
        <f>IF(' Peticions ET'!G91="", "",' Peticions ET'!G91)</f>
        <v/>
      </c>
      <c r="I101" s="40" t="str">
        <f>IF(' Peticions ET'!H91="", "",' Peticions ET'!H91)</f>
        <v/>
      </c>
      <c r="J101" s="40" t="str">
        <f>IF(' Peticions ET'!I91="", "",' Peticions ET'!I91)</f>
        <v/>
      </c>
      <c r="K101" s="40" t="str">
        <f>IF(' Peticions ET'!J91="", "",' Peticions ET'!J91)</f>
        <v/>
      </c>
      <c r="L101" s="30" t="str">
        <f>IF(' Peticions ET'!K91="", "",' Peticions ET'!K91)</f>
        <v/>
      </c>
      <c r="M101" s="30" t="str">
        <f>IF(' Peticions ET'!L91="", "",' Peticions ET'!L91)</f>
        <v/>
      </c>
      <c r="N101" s="30" t="str">
        <f>IF(' Peticions ET'!M91="", "",' Peticions ET'!M91)</f>
        <v/>
      </c>
      <c r="O101" s="40" t="str">
        <f>IF(' Peticions ET'!O91="", "",' Peticions ET'!O91)</f>
        <v/>
      </c>
      <c r="P101" s="7" t="str">
        <f>IF(' Peticions ET'!N91="", "",' Peticions ET'!N91)</f>
        <v/>
      </c>
      <c r="Q101" s="31" t="str">
        <f>IF(' Peticions ET'!R91="", "",' Peticions ET'!R91)</f>
        <v/>
      </c>
      <c r="R101" s="31" t="str">
        <f>IF(' Peticions ET'!S91="", "",' Peticions ET'!S91)</f>
        <v/>
      </c>
      <c r="S101" t="str">
        <f>IF(' Peticions ET'!P91="", "",' Peticions ET'!P91)</f>
        <v/>
      </c>
      <c r="T101" s="264" t="str">
        <f>IF(' Peticions ET'!Q91="", "",' Peticions ET'!Q91)</f>
        <v/>
      </c>
      <c r="U101" s="1"/>
      <c r="V101" s="1"/>
      <c r="W101" s="3"/>
      <c r="X101" s="31"/>
      <c r="Y101" s="31"/>
      <c r="Z101" s="31"/>
      <c r="AA101" s="32"/>
      <c r="AB101" s="33"/>
      <c r="AC101" s="33"/>
      <c r="AD101" s="33"/>
      <c r="AE101" s="33"/>
      <c r="AF101" s="34"/>
      <c r="AG101" s="34"/>
      <c r="AH101" s="34"/>
      <c r="AI101" s="34"/>
      <c r="AJ101" s="35" t="str">
        <f>IF(' Peticions ET'!Z91="", "",' Peticions ET'!Z91)</f>
        <v/>
      </c>
      <c r="AK101" s="143"/>
      <c r="AL101" s="36"/>
      <c r="AM101" s="37" t="str">
        <f t="shared" si="21"/>
        <v/>
      </c>
      <c r="AN101" s="38" t="str">
        <f t="shared" si="22"/>
        <v/>
      </c>
      <c r="AO101" s="39" t="str">
        <f t="shared" si="23"/>
        <v/>
      </c>
      <c r="AP101" s="40" t="str">
        <f t="shared" si="24"/>
        <v/>
      </c>
      <c r="AQ101" s="229" t="str">
        <f t="shared" si="25"/>
        <v/>
      </c>
      <c r="AR101" s="220">
        <f>IF(A101="",0,IF(BJ101="S",COUNTIF($AQ$17:AQ101,AQ101),0))</f>
        <v>0</v>
      </c>
      <c r="AS101" s="41" t="str">
        <f t="shared" si="36"/>
        <v/>
      </c>
      <c r="AT101" s="42">
        <f xml:space="preserve"> IF(AS101&lt;&gt;"",VLOOKUP(AS101,Calculs!$B$2:$C$34,2,FALSE),0)</f>
        <v>0</v>
      </c>
      <c r="AU101" s="42">
        <f>IF(I101&lt;&gt;"",IF(LEFT(I101,1)="S", Calculs!$C$63,0),0)</f>
        <v>0</v>
      </c>
      <c r="AV101" s="42">
        <f>IF(J101&lt;&gt;"",IF(LEFT(J101,1)="S", Calculs!$C$53,0),0)</f>
        <v>0</v>
      </c>
      <c r="AW101" s="42">
        <f>IF(K101&lt;&gt;"",IF(LEFT(K101,1)="S", Calculs!$C$54,0),0)</f>
        <v>0</v>
      </c>
      <c r="AX101" s="43" t="str">
        <f t="shared" si="26"/>
        <v/>
      </c>
      <c r="AY101" s="43" t="str">
        <f t="shared" si="27"/>
        <v/>
      </c>
      <c r="AZ101" s="43">
        <f>SUMIF(Calculs!$B$2:$B$34,AX101,Calculs!$C$2:$C$34)</f>
        <v>0</v>
      </c>
      <c r="BA101" s="42">
        <f>IF(O101&lt;&gt;"",IF(LEFT(O101,1)="S", Calculs!$C$54,0),0)</f>
        <v>0</v>
      </c>
      <c r="BB101" s="42">
        <f>IF(P101&lt;&gt;"",IF(LEFT(P101,1)="S", Calculs!$C$53,0),0)</f>
        <v>0</v>
      </c>
      <c r="BC101" s="229" t="str">
        <f t="shared" si="28"/>
        <v/>
      </c>
      <c r="BD101" s="220">
        <f>IF(A101="",0, IF(BK101="S",COUNTIF($BC$17:BC101,BC101),0))</f>
        <v>0</v>
      </c>
      <c r="BE101" s="42">
        <f xml:space="preserve"> IF(Q101&lt;&gt;"",IF(Q101&lt;&gt;"Sense monitor",VLOOKUP(_xlfn.CONCAT(LEFT(Q101,2),IF(BF101="NO",".SA",".AA")),Calculs!$B$41:$C$48,2,FALSE),0),0)</f>
        <v>0</v>
      </c>
      <c r="BF101" s="42" t="str">
        <f t="shared" si="29"/>
        <v>NO</v>
      </c>
      <c r="BG101" s="43" t="str">
        <f t="shared" si="37"/>
        <v/>
      </c>
      <c r="BH101" s="42">
        <f>SUMIF(Calculs!$B$32:$B$36,TRIM(BG101),Calculs!$C$32:$C$36)</f>
        <v>0</v>
      </c>
      <c r="BI101" s="42">
        <f>IF(T101&lt;&gt;"",IF(LEFT(T101,1)="S", SUMIF(Calculs!$B$67:$B$70, TRIM(BG101), Calculs!$C$67:$C$70),0),0)</f>
        <v>0</v>
      </c>
      <c r="BJ101" s="40" t="str">
        <f t="shared" si="38"/>
        <v>N</v>
      </c>
      <c r="BK101" s="219" t="str">
        <f t="shared" si="30"/>
        <v>N</v>
      </c>
      <c r="BL101" s="42">
        <f t="shared" si="39"/>
        <v>0</v>
      </c>
      <c r="BM101" s="42"/>
      <c r="BN101" s="42"/>
      <c r="BO101" s="42">
        <f>IF(B101="",0,IF(AND(BJ101="S",AR101=1), VLOOKUP(B101,Calculs!$B$94:$D$99,3), 0) + IF(AND(BK101="S",BD101=1), VLOOKUP(B101,Calculs!$B$94:$F$99,5), 0))</f>
        <v>0</v>
      </c>
      <c r="BP101" s="40" t="str">
        <f t="shared" si="31"/>
        <v/>
      </c>
      <c r="BQ101" s="219" t="str">
        <f t="shared" si="32"/>
        <v/>
      </c>
      <c r="BR101" s="264" t="str">
        <f t="shared" si="33"/>
        <v/>
      </c>
      <c r="BS101" s="264" t="str">
        <f t="shared" si="34"/>
        <v/>
      </c>
    </row>
    <row r="102" spans="1:71" ht="12.75" customHeight="1">
      <c r="A102" s="217" t="str">
        <f>IF(' Peticions ET'!A92="", "",' Peticions ET'!A92)</f>
        <v/>
      </c>
      <c r="B102" s="167" t="str">
        <f t="shared" si="35"/>
        <v/>
      </c>
      <c r="C102" s="167" t="str">
        <f>IF(' Peticions ET'!B92="", "",' Peticions ET'!B92)</f>
        <v/>
      </c>
      <c r="D102" s="167" t="str">
        <f>IF(' Peticions ET'!C92="", "",' Peticions ET'!C92)</f>
        <v/>
      </c>
      <c r="E102" s="167" t="str">
        <f>IF(' Peticions ET'!D92="", "",' Peticions ET'!D92)</f>
        <v/>
      </c>
      <c r="F102" s="166" t="str">
        <f>IF(' Peticions ET'!E92="", "",' Peticions ET'!E92)</f>
        <v/>
      </c>
      <c r="G102" s="166" t="str">
        <f>IF(' Peticions ET'!F92="", "",' Peticions ET'!F92)</f>
        <v/>
      </c>
      <c r="H102" s="30" t="str">
        <f>IF(' Peticions ET'!G92="", "",' Peticions ET'!G92)</f>
        <v/>
      </c>
      <c r="I102" s="40" t="str">
        <f>IF(' Peticions ET'!H92="", "",' Peticions ET'!H92)</f>
        <v/>
      </c>
      <c r="J102" s="40" t="str">
        <f>IF(' Peticions ET'!I92="", "",' Peticions ET'!I92)</f>
        <v/>
      </c>
      <c r="K102" s="40" t="str">
        <f>IF(' Peticions ET'!J92="", "",' Peticions ET'!J92)</f>
        <v/>
      </c>
      <c r="L102" s="30" t="str">
        <f>IF(' Peticions ET'!K92="", "",' Peticions ET'!K92)</f>
        <v/>
      </c>
      <c r="M102" s="30" t="str">
        <f>IF(' Peticions ET'!L92="", "",' Peticions ET'!L92)</f>
        <v/>
      </c>
      <c r="N102" s="30" t="str">
        <f>IF(' Peticions ET'!M92="", "",' Peticions ET'!M92)</f>
        <v/>
      </c>
      <c r="O102" s="40" t="str">
        <f>IF(' Peticions ET'!O92="", "",' Peticions ET'!O92)</f>
        <v/>
      </c>
      <c r="P102" s="7" t="str">
        <f>IF(' Peticions ET'!N92="", "",' Peticions ET'!N92)</f>
        <v/>
      </c>
      <c r="Q102" s="31" t="str">
        <f>IF(' Peticions ET'!R92="", "",' Peticions ET'!R92)</f>
        <v/>
      </c>
      <c r="R102" s="31" t="str">
        <f>IF(' Peticions ET'!S92="", "",' Peticions ET'!S92)</f>
        <v/>
      </c>
      <c r="S102" t="str">
        <f>IF(' Peticions ET'!P92="", "",' Peticions ET'!P92)</f>
        <v/>
      </c>
      <c r="T102" s="264" t="str">
        <f>IF(' Peticions ET'!Q92="", "",' Peticions ET'!Q92)</f>
        <v/>
      </c>
      <c r="U102" s="1"/>
      <c r="V102" s="1"/>
      <c r="W102" s="3"/>
      <c r="X102" s="31"/>
      <c r="Y102" s="31"/>
      <c r="Z102" s="31"/>
      <c r="AA102" s="32"/>
      <c r="AB102" s="33"/>
      <c r="AC102" s="33"/>
      <c r="AD102" s="33"/>
      <c r="AE102" s="33"/>
      <c r="AF102" s="34"/>
      <c r="AG102" s="34"/>
      <c r="AH102" s="34"/>
      <c r="AI102" s="34"/>
      <c r="AJ102" s="35" t="str">
        <f>IF(' Peticions ET'!Z92="", "",' Peticions ET'!Z92)</f>
        <v/>
      </c>
      <c r="AK102" s="143"/>
      <c r="AL102" s="36"/>
      <c r="AM102" s="37" t="str">
        <f t="shared" si="21"/>
        <v/>
      </c>
      <c r="AN102" s="38" t="str">
        <f t="shared" si="22"/>
        <v/>
      </c>
      <c r="AO102" s="39" t="str">
        <f t="shared" si="23"/>
        <v/>
      </c>
      <c r="AP102" s="40" t="str">
        <f t="shared" si="24"/>
        <v/>
      </c>
      <c r="AQ102" s="229" t="str">
        <f t="shared" si="25"/>
        <v/>
      </c>
      <c r="AR102" s="220">
        <f>IF(A102="",0,IF(BJ102="S",COUNTIF($AQ$17:AQ102,AQ102),0))</f>
        <v>0</v>
      </c>
      <c r="AS102" s="41" t="str">
        <f t="shared" si="36"/>
        <v/>
      </c>
      <c r="AT102" s="42">
        <f xml:space="preserve"> IF(AS102&lt;&gt;"",VLOOKUP(AS102,Calculs!$B$2:$C$34,2,FALSE),0)</f>
        <v>0</v>
      </c>
      <c r="AU102" s="42">
        <f>IF(I102&lt;&gt;"",IF(LEFT(I102,1)="S", Calculs!$C$63,0),0)</f>
        <v>0</v>
      </c>
      <c r="AV102" s="42">
        <f>IF(J102&lt;&gt;"",IF(LEFT(J102,1)="S", Calculs!$C$53,0),0)</f>
        <v>0</v>
      </c>
      <c r="AW102" s="42">
        <f>IF(K102&lt;&gt;"",IF(LEFT(K102,1)="S", Calculs!$C$54,0),0)</f>
        <v>0</v>
      </c>
      <c r="AX102" s="43" t="str">
        <f t="shared" si="26"/>
        <v/>
      </c>
      <c r="AY102" s="43" t="str">
        <f t="shared" si="27"/>
        <v/>
      </c>
      <c r="AZ102" s="43">
        <f>SUMIF(Calculs!$B$2:$B$34,AX102,Calculs!$C$2:$C$34)</f>
        <v>0</v>
      </c>
      <c r="BA102" s="42">
        <f>IF(O102&lt;&gt;"",IF(LEFT(O102,1)="S", Calculs!$C$54,0),0)</f>
        <v>0</v>
      </c>
      <c r="BB102" s="42">
        <f>IF(P102&lt;&gt;"",IF(LEFT(P102,1)="S", Calculs!$C$53,0),0)</f>
        <v>0</v>
      </c>
      <c r="BC102" s="229" t="str">
        <f t="shared" si="28"/>
        <v/>
      </c>
      <c r="BD102" s="220">
        <f>IF(A102="",0, IF(BK102="S",COUNTIF($BC$17:BC102,BC102),0))</f>
        <v>0</v>
      </c>
      <c r="BE102" s="42">
        <f xml:space="preserve"> IF(Q102&lt;&gt;"",IF(Q102&lt;&gt;"Sense monitor",VLOOKUP(_xlfn.CONCAT(LEFT(Q102,2),IF(BF102="NO",".SA",".AA")),Calculs!$B$41:$C$48,2,FALSE),0),0)</f>
        <v>0</v>
      </c>
      <c r="BF102" s="42" t="str">
        <f t="shared" si="29"/>
        <v>NO</v>
      </c>
      <c r="BG102" s="43" t="str">
        <f t="shared" si="37"/>
        <v/>
      </c>
      <c r="BH102" s="42">
        <f>SUMIF(Calculs!$B$32:$B$36,TRIM(BG102),Calculs!$C$32:$C$36)</f>
        <v>0</v>
      </c>
      <c r="BI102" s="42">
        <f>IF(T102&lt;&gt;"",IF(LEFT(T102,1)="S", SUMIF(Calculs!$B$67:$B$70, TRIM(BG102), Calculs!$C$67:$C$70),0),0)</f>
        <v>0</v>
      </c>
      <c r="BJ102" s="40" t="str">
        <f t="shared" si="38"/>
        <v>N</v>
      </c>
      <c r="BK102" s="219" t="str">
        <f t="shared" si="30"/>
        <v>N</v>
      </c>
      <c r="BL102" s="42">
        <f t="shared" si="39"/>
        <v>0</v>
      </c>
      <c r="BM102" s="42"/>
      <c r="BN102" s="42"/>
      <c r="BO102" s="42">
        <f>IF(B102="",0,IF(AND(BJ102="S",AR102=1), VLOOKUP(B102,Calculs!$B$94:$D$99,3), 0) + IF(AND(BK102="S",BD102=1), VLOOKUP(B102,Calculs!$B$94:$F$99,5), 0))</f>
        <v>0</v>
      </c>
      <c r="BP102" s="40" t="str">
        <f t="shared" si="31"/>
        <v/>
      </c>
      <c r="BQ102" s="219" t="str">
        <f t="shared" si="32"/>
        <v/>
      </c>
      <c r="BR102" s="264" t="str">
        <f t="shared" si="33"/>
        <v/>
      </c>
      <c r="BS102" s="264" t="str">
        <f t="shared" si="34"/>
        <v/>
      </c>
    </row>
    <row r="103" spans="1:71" ht="12.75" customHeight="1">
      <c r="A103" s="217" t="str">
        <f>IF(' Peticions ET'!A93="", "",' Peticions ET'!A93)</f>
        <v/>
      </c>
      <c r="B103" s="167" t="str">
        <f t="shared" si="35"/>
        <v/>
      </c>
      <c r="C103" s="167" t="str">
        <f>IF(' Peticions ET'!B93="", "",' Peticions ET'!B93)</f>
        <v/>
      </c>
      <c r="D103" s="167" t="str">
        <f>IF(' Peticions ET'!C93="", "",' Peticions ET'!C93)</f>
        <v/>
      </c>
      <c r="E103" s="167" t="str">
        <f>IF(' Peticions ET'!D93="", "",' Peticions ET'!D93)</f>
        <v/>
      </c>
      <c r="F103" s="166" t="str">
        <f>IF(' Peticions ET'!E93="", "",' Peticions ET'!E93)</f>
        <v/>
      </c>
      <c r="G103" s="166" t="str">
        <f>IF(' Peticions ET'!F93="", "",' Peticions ET'!F93)</f>
        <v/>
      </c>
      <c r="H103" s="30" t="str">
        <f>IF(' Peticions ET'!G93="", "",' Peticions ET'!G93)</f>
        <v/>
      </c>
      <c r="I103" s="40" t="str">
        <f>IF(' Peticions ET'!H93="", "",' Peticions ET'!H93)</f>
        <v/>
      </c>
      <c r="J103" s="40" t="str">
        <f>IF(' Peticions ET'!I93="", "",' Peticions ET'!I93)</f>
        <v/>
      </c>
      <c r="K103" s="40" t="str">
        <f>IF(' Peticions ET'!J93="", "",' Peticions ET'!J93)</f>
        <v/>
      </c>
      <c r="L103" s="30" t="str">
        <f>IF(' Peticions ET'!K93="", "",' Peticions ET'!K93)</f>
        <v/>
      </c>
      <c r="M103" s="30" t="str">
        <f>IF(' Peticions ET'!L93="", "",' Peticions ET'!L93)</f>
        <v/>
      </c>
      <c r="N103" s="30" t="str">
        <f>IF(' Peticions ET'!M93="", "",' Peticions ET'!M93)</f>
        <v/>
      </c>
      <c r="O103" s="40" t="str">
        <f>IF(' Peticions ET'!O93="", "",' Peticions ET'!O93)</f>
        <v/>
      </c>
      <c r="P103" s="7" t="str">
        <f>IF(' Peticions ET'!N93="", "",' Peticions ET'!N93)</f>
        <v/>
      </c>
      <c r="Q103" s="31" t="str">
        <f>IF(' Peticions ET'!R93="", "",' Peticions ET'!R93)</f>
        <v/>
      </c>
      <c r="R103" s="31" t="str">
        <f>IF(' Peticions ET'!S93="", "",' Peticions ET'!S93)</f>
        <v/>
      </c>
      <c r="S103" t="str">
        <f>IF(' Peticions ET'!P93="", "",' Peticions ET'!P93)</f>
        <v/>
      </c>
      <c r="T103" s="264" t="str">
        <f>IF(' Peticions ET'!Q93="", "",' Peticions ET'!Q93)</f>
        <v/>
      </c>
      <c r="U103" s="1"/>
      <c r="V103" s="1"/>
      <c r="W103" s="3"/>
      <c r="X103" s="31"/>
      <c r="Y103" s="31"/>
      <c r="Z103" s="31"/>
      <c r="AA103" s="32"/>
      <c r="AB103" s="33"/>
      <c r="AC103" s="33"/>
      <c r="AD103" s="33"/>
      <c r="AE103" s="33"/>
      <c r="AF103" s="34"/>
      <c r="AG103" s="34"/>
      <c r="AH103" s="34"/>
      <c r="AI103" s="34"/>
      <c r="AJ103" s="35" t="str">
        <f>IF(' Peticions ET'!Z93="", "",' Peticions ET'!Z93)</f>
        <v/>
      </c>
      <c r="AK103" s="143"/>
      <c r="AL103" s="36"/>
      <c r="AM103" s="37" t="str">
        <f t="shared" si="21"/>
        <v/>
      </c>
      <c r="AN103" s="38" t="str">
        <f t="shared" si="22"/>
        <v/>
      </c>
      <c r="AO103" s="39" t="str">
        <f t="shared" si="23"/>
        <v/>
      </c>
      <c r="AP103" s="40" t="str">
        <f t="shared" si="24"/>
        <v/>
      </c>
      <c r="AQ103" s="229" t="str">
        <f t="shared" si="25"/>
        <v/>
      </c>
      <c r="AR103" s="220">
        <f>IF(A103="",0,IF(BJ103="S",COUNTIF($AQ$17:AQ103,AQ103),0))</f>
        <v>0</v>
      </c>
      <c r="AS103" s="41" t="str">
        <f t="shared" si="36"/>
        <v/>
      </c>
      <c r="AT103" s="42">
        <f xml:space="preserve"> IF(AS103&lt;&gt;"",VLOOKUP(AS103,Calculs!$B$2:$C$34,2,FALSE),0)</f>
        <v>0</v>
      </c>
      <c r="AU103" s="42">
        <f>IF(I103&lt;&gt;"",IF(LEFT(I103,1)="S", Calculs!$C$63,0),0)</f>
        <v>0</v>
      </c>
      <c r="AV103" s="42">
        <f>IF(J103&lt;&gt;"",IF(LEFT(J103,1)="S", Calculs!$C$53,0),0)</f>
        <v>0</v>
      </c>
      <c r="AW103" s="42">
        <f>IF(K103&lt;&gt;"",IF(LEFT(K103,1)="S", Calculs!$C$54,0),0)</f>
        <v>0</v>
      </c>
      <c r="AX103" s="43" t="str">
        <f t="shared" si="26"/>
        <v/>
      </c>
      <c r="AY103" s="43" t="str">
        <f t="shared" si="27"/>
        <v/>
      </c>
      <c r="AZ103" s="43">
        <f>SUMIF(Calculs!$B$2:$B$34,AX103,Calculs!$C$2:$C$34)</f>
        <v>0</v>
      </c>
      <c r="BA103" s="42">
        <f>IF(O103&lt;&gt;"",IF(LEFT(O103,1)="S", Calculs!$C$54,0),0)</f>
        <v>0</v>
      </c>
      <c r="BB103" s="42">
        <f>IF(P103&lt;&gt;"",IF(LEFT(P103,1)="S", Calculs!$C$53,0),0)</f>
        <v>0</v>
      </c>
      <c r="BC103" s="229" t="str">
        <f t="shared" si="28"/>
        <v/>
      </c>
      <c r="BD103" s="220">
        <f>IF(A103="",0, IF(BK103="S",COUNTIF($BC$17:BC103,BC103),0))</f>
        <v>0</v>
      </c>
      <c r="BE103" s="42">
        <f xml:space="preserve"> IF(Q103&lt;&gt;"",IF(Q103&lt;&gt;"Sense monitor",VLOOKUP(_xlfn.CONCAT(LEFT(Q103,2),IF(BF103="NO",".SA",".AA")),Calculs!$B$41:$C$48,2,FALSE),0),0)</f>
        <v>0</v>
      </c>
      <c r="BF103" s="42" t="str">
        <f t="shared" si="29"/>
        <v>NO</v>
      </c>
      <c r="BG103" s="43" t="str">
        <f t="shared" si="37"/>
        <v/>
      </c>
      <c r="BH103" s="42">
        <f>SUMIF(Calculs!$B$32:$B$36,TRIM(BG103),Calculs!$C$32:$C$36)</f>
        <v>0</v>
      </c>
      <c r="BI103" s="42">
        <f>IF(T103&lt;&gt;"",IF(LEFT(T103,1)="S", SUMIF(Calculs!$B$67:$B$70, TRIM(BG103), Calculs!$C$67:$C$70),0),0)</f>
        <v>0</v>
      </c>
      <c r="BJ103" s="40" t="str">
        <f t="shared" si="38"/>
        <v>N</v>
      </c>
      <c r="BK103" s="219" t="str">
        <f t="shared" si="30"/>
        <v>N</v>
      </c>
      <c r="BL103" s="42">
        <f t="shared" si="39"/>
        <v>0</v>
      </c>
      <c r="BM103" s="42"/>
      <c r="BN103" s="42"/>
      <c r="BO103" s="42">
        <f>IF(B103="",0,IF(AND(BJ103="S",AR103=1), VLOOKUP(B103,Calculs!$B$94:$D$99,3), 0) + IF(AND(BK103="S",BD103=1), VLOOKUP(B103,Calculs!$B$94:$F$99,5), 0))</f>
        <v>0</v>
      </c>
      <c r="BP103" s="40" t="str">
        <f t="shared" si="31"/>
        <v/>
      </c>
      <c r="BQ103" s="219" t="str">
        <f t="shared" si="32"/>
        <v/>
      </c>
      <c r="BR103" s="264" t="str">
        <f t="shared" si="33"/>
        <v/>
      </c>
      <c r="BS103" s="264" t="str">
        <f t="shared" si="34"/>
        <v/>
      </c>
    </row>
    <row r="104" spans="1:71" ht="12.75" customHeight="1">
      <c r="A104" s="217" t="str">
        <f>IF(' Peticions ET'!A94="", "",' Peticions ET'!A94)</f>
        <v/>
      </c>
      <c r="B104" s="167" t="str">
        <f t="shared" si="35"/>
        <v/>
      </c>
      <c r="C104" s="167" t="str">
        <f>IF(' Peticions ET'!B94="", "",' Peticions ET'!B94)</f>
        <v/>
      </c>
      <c r="D104" s="167" t="str">
        <f>IF(' Peticions ET'!C94="", "",' Peticions ET'!C94)</f>
        <v/>
      </c>
      <c r="E104" s="167" t="str">
        <f>IF(' Peticions ET'!D94="", "",' Peticions ET'!D94)</f>
        <v/>
      </c>
      <c r="F104" s="166" t="str">
        <f>IF(' Peticions ET'!E94="", "",' Peticions ET'!E94)</f>
        <v/>
      </c>
      <c r="G104" s="166" t="str">
        <f>IF(' Peticions ET'!F94="", "",' Peticions ET'!F94)</f>
        <v/>
      </c>
      <c r="H104" s="30" t="str">
        <f>IF(' Peticions ET'!G94="", "",' Peticions ET'!G94)</f>
        <v/>
      </c>
      <c r="I104" s="40" t="str">
        <f>IF(' Peticions ET'!H94="", "",' Peticions ET'!H94)</f>
        <v/>
      </c>
      <c r="J104" s="40" t="str">
        <f>IF(' Peticions ET'!I94="", "",' Peticions ET'!I94)</f>
        <v/>
      </c>
      <c r="K104" s="40" t="str">
        <f>IF(' Peticions ET'!J94="", "",' Peticions ET'!J94)</f>
        <v/>
      </c>
      <c r="L104" s="30" t="str">
        <f>IF(' Peticions ET'!K94="", "",' Peticions ET'!K94)</f>
        <v/>
      </c>
      <c r="M104" s="30" t="str">
        <f>IF(' Peticions ET'!L94="", "",' Peticions ET'!L94)</f>
        <v/>
      </c>
      <c r="N104" s="30" t="str">
        <f>IF(' Peticions ET'!M94="", "",' Peticions ET'!M94)</f>
        <v/>
      </c>
      <c r="O104" s="40" t="str">
        <f>IF(' Peticions ET'!O94="", "",' Peticions ET'!O94)</f>
        <v/>
      </c>
      <c r="P104" s="7" t="str">
        <f>IF(' Peticions ET'!N94="", "",' Peticions ET'!N94)</f>
        <v/>
      </c>
      <c r="Q104" s="31" t="str">
        <f>IF(' Peticions ET'!R94="", "",' Peticions ET'!R94)</f>
        <v/>
      </c>
      <c r="R104" s="31" t="str">
        <f>IF(' Peticions ET'!S94="", "",' Peticions ET'!S94)</f>
        <v/>
      </c>
      <c r="S104" t="str">
        <f>IF(' Peticions ET'!P94="", "",' Peticions ET'!P94)</f>
        <v/>
      </c>
      <c r="T104" s="264" t="str">
        <f>IF(' Peticions ET'!Q94="", "",' Peticions ET'!Q94)</f>
        <v/>
      </c>
      <c r="U104" s="1"/>
      <c r="V104" s="1"/>
      <c r="W104" s="3"/>
      <c r="X104" s="31"/>
      <c r="Y104" s="31"/>
      <c r="Z104" s="31"/>
      <c r="AA104" s="32"/>
      <c r="AB104" s="33"/>
      <c r="AC104" s="33"/>
      <c r="AD104" s="33"/>
      <c r="AE104" s="33"/>
      <c r="AF104" s="34"/>
      <c r="AG104" s="34"/>
      <c r="AH104" s="34"/>
      <c r="AI104" s="34"/>
      <c r="AJ104" s="35" t="str">
        <f>IF(' Peticions ET'!Z94="", "",' Peticions ET'!Z94)</f>
        <v/>
      </c>
      <c r="AK104" s="143"/>
      <c r="AL104" s="36"/>
      <c r="AM104" s="37" t="str">
        <f t="shared" si="21"/>
        <v/>
      </c>
      <c r="AN104" s="38" t="str">
        <f t="shared" si="22"/>
        <v/>
      </c>
      <c r="AO104" s="39" t="str">
        <f t="shared" si="23"/>
        <v/>
      </c>
      <c r="AP104" s="40" t="str">
        <f t="shared" si="24"/>
        <v/>
      </c>
      <c r="AQ104" s="229" t="str">
        <f t="shared" si="25"/>
        <v/>
      </c>
      <c r="AR104" s="220">
        <f>IF(A104="",0,IF(BJ104="S",COUNTIF($AQ$17:AQ104,AQ104),0))</f>
        <v>0</v>
      </c>
      <c r="AS104" s="41" t="str">
        <f t="shared" si="36"/>
        <v/>
      </c>
      <c r="AT104" s="42">
        <f xml:space="preserve"> IF(AS104&lt;&gt;"",VLOOKUP(AS104,Calculs!$B$2:$C$34,2,FALSE),0)</f>
        <v>0</v>
      </c>
      <c r="AU104" s="42">
        <f>IF(I104&lt;&gt;"",IF(LEFT(I104,1)="S", Calculs!$C$63,0),0)</f>
        <v>0</v>
      </c>
      <c r="AV104" s="42">
        <f>IF(J104&lt;&gt;"",IF(LEFT(J104,1)="S", Calculs!$C$53,0),0)</f>
        <v>0</v>
      </c>
      <c r="AW104" s="42">
        <f>IF(K104&lt;&gt;"",IF(LEFT(K104,1)="S", Calculs!$C$54,0),0)</f>
        <v>0</v>
      </c>
      <c r="AX104" s="43" t="str">
        <f t="shared" si="26"/>
        <v/>
      </c>
      <c r="AY104" s="43" t="str">
        <f t="shared" si="27"/>
        <v/>
      </c>
      <c r="AZ104" s="43">
        <f>SUMIF(Calculs!$B$2:$B$34,AX104,Calculs!$C$2:$C$34)</f>
        <v>0</v>
      </c>
      <c r="BA104" s="42">
        <f>IF(O104&lt;&gt;"",IF(LEFT(O104,1)="S", Calculs!$C$54,0),0)</f>
        <v>0</v>
      </c>
      <c r="BB104" s="42">
        <f>IF(P104&lt;&gt;"",IF(LEFT(P104,1)="S", Calculs!$C$53,0),0)</f>
        <v>0</v>
      </c>
      <c r="BC104" s="229" t="str">
        <f t="shared" si="28"/>
        <v/>
      </c>
      <c r="BD104" s="220">
        <f>IF(A104="",0, IF(BK104="S",COUNTIF($BC$17:BC104,BC104),0))</f>
        <v>0</v>
      </c>
      <c r="BE104" s="42">
        <f xml:space="preserve"> IF(Q104&lt;&gt;"",IF(Q104&lt;&gt;"Sense monitor",VLOOKUP(_xlfn.CONCAT(LEFT(Q104,2),IF(BF104="NO",".SA",".AA")),Calculs!$B$41:$C$48,2,FALSE),0),0)</f>
        <v>0</v>
      </c>
      <c r="BF104" s="42" t="str">
        <f t="shared" si="29"/>
        <v>NO</v>
      </c>
      <c r="BG104" s="43" t="str">
        <f t="shared" si="37"/>
        <v/>
      </c>
      <c r="BH104" s="42">
        <f>SUMIF(Calculs!$B$32:$B$36,TRIM(BG104),Calculs!$C$32:$C$36)</f>
        <v>0</v>
      </c>
      <c r="BI104" s="42">
        <f>IF(T104&lt;&gt;"",IF(LEFT(T104,1)="S", SUMIF(Calculs!$B$67:$B$70, TRIM(BG104), Calculs!$C$67:$C$70),0),0)</f>
        <v>0</v>
      </c>
      <c r="BJ104" s="40" t="str">
        <f t="shared" si="38"/>
        <v>N</v>
      </c>
      <c r="BK104" s="219" t="str">
        <f t="shared" si="30"/>
        <v>N</v>
      </c>
      <c r="BL104" s="42">
        <f t="shared" si="39"/>
        <v>0</v>
      </c>
      <c r="BM104" s="42"/>
      <c r="BN104" s="42"/>
      <c r="BO104" s="42">
        <f>IF(B104="",0,IF(AND(BJ104="S",AR104=1), VLOOKUP(B104,Calculs!$B$94:$D$99,3), 0) + IF(AND(BK104="S",BD104=1), VLOOKUP(B104,Calculs!$B$94:$F$99,5), 0))</f>
        <v>0</v>
      </c>
      <c r="BP104" s="40" t="str">
        <f t="shared" si="31"/>
        <v/>
      </c>
      <c r="BQ104" s="219" t="str">
        <f t="shared" si="32"/>
        <v/>
      </c>
      <c r="BR104" s="264" t="str">
        <f t="shared" si="33"/>
        <v/>
      </c>
      <c r="BS104" s="264" t="str">
        <f t="shared" si="34"/>
        <v/>
      </c>
    </row>
    <row r="105" spans="1:71" ht="12.75" customHeight="1">
      <c r="A105" s="217" t="str">
        <f>IF(' Peticions ET'!A95="", "",' Peticions ET'!A95)</f>
        <v/>
      </c>
      <c r="B105" s="167" t="str">
        <f t="shared" si="35"/>
        <v/>
      </c>
      <c r="C105" s="167" t="str">
        <f>IF(' Peticions ET'!B95="", "",' Peticions ET'!B95)</f>
        <v/>
      </c>
      <c r="D105" s="167" t="str">
        <f>IF(' Peticions ET'!C95="", "",' Peticions ET'!C95)</f>
        <v/>
      </c>
      <c r="E105" s="167" t="str">
        <f>IF(' Peticions ET'!D95="", "",' Peticions ET'!D95)</f>
        <v/>
      </c>
      <c r="F105" s="166" t="str">
        <f>IF(' Peticions ET'!E95="", "",' Peticions ET'!E95)</f>
        <v/>
      </c>
      <c r="G105" s="166" t="str">
        <f>IF(' Peticions ET'!F95="", "",' Peticions ET'!F95)</f>
        <v/>
      </c>
      <c r="H105" s="30" t="str">
        <f>IF(' Peticions ET'!G95="", "",' Peticions ET'!G95)</f>
        <v/>
      </c>
      <c r="I105" s="40" t="str">
        <f>IF(' Peticions ET'!H95="", "",' Peticions ET'!H95)</f>
        <v/>
      </c>
      <c r="J105" s="40" t="str">
        <f>IF(' Peticions ET'!I95="", "",' Peticions ET'!I95)</f>
        <v/>
      </c>
      <c r="K105" s="40" t="str">
        <f>IF(' Peticions ET'!J95="", "",' Peticions ET'!J95)</f>
        <v/>
      </c>
      <c r="L105" s="30" t="str">
        <f>IF(' Peticions ET'!K95="", "",' Peticions ET'!K95)</f>
        <v/>
      </c>
      <c r="M105" s="30" t="str">
        <f>IF(' Peticions ET'!L95="", "",' Peticions ET'!L95)</f>
        <v/>
      </c>
      <c r="N105" s="30" t="str">
        <f>IF(' Peticions ET'!M95="", "",' Peticions ET'!M95)</f>
        <v/>
      </c>
      <c r="O105" s="40" t="str">
        <f>IF(' Peticions ET'!O95="", "",' Peticions ET'!O95)</f>
        <v/>
      </c>
      <c r="P105" s="7" t="str">
        <f>IF(' Peticions ET'!N95="", "",' Peticions ET'!N95)</f>
        <v/>
      </c>
      <c r="Q105" s="31" t="str">
        <f>IF(' Peticions ET'!R95="", "",' Peticions ET'!R95)</f>
        <v/>
      </c>
      <c r="R105" s="31" t="str">
        <f>IF(' Peticions ET'!S95="", "",' Peticions ET'!S95)</f>
        <v/>
      </c>
      <c r="S105" t="str">
        <f>IF(' Peticions ET'!P95="", "",' Peticions ET'!P95)</f>
        <v/>
      </c>
      <c r="T105" s="264" t="str">
        <f>IF(' Peticions ET'!Q95="", "",' Peticions ET'!Q95)</f>
        <v/>
      </c>
      <c r="U105" s="1"/>
      <c r="V105" s="1"/>
      <c r="W105" s="3"/>
      <c r="X105" s="31"/>
      <c r="Y105" s="31"/>
      <c r="Z105" s="31"/>
      <c r="AA105" s="32"/>
      <c r="AB105" s="33"/>
      <c r="AC105" s="33"/>
      <c r="AD105" s="33"/>
      <c r="AE105" s="33"/>
      <c r="AF105" s="34"/>
      <c r="AG105" s="34"/>
      <c r="AH105" s="34"/>
      <c r="AI105" s="34"/>
      <c r="AJ105" s="35" t="str">
        <f>IF(' Peticions ET'!Z95="", "",' Peticions ET'!Z95)</f>
        <v/>
      </c>
      <c r="AK105" s="143"/>
      <c r="AL105" s="36"/>
      <c r="AM105" s="37" t="str">
        <f t="shared" si="21"/>
        <v/>
      </c>
      <c r="AN105" s="38" t="str">
        <f t="shared" si="22"/>
        <v/>
      </c>
      <c r="AO105" s="39" t="str">
        <f t="shared" si="23"/>
        <v/>
      </c>
      <c r="AP105" s="40" t="str">
        <f t="shared" si="24"/>
        <v/>
      </c>
      <c r="AQ105" s="229" t="str">
        <f t="shared" si="25"/>
        <v/>
      </c>
      <c r="AR105" s="220">
        <f>IF(A105="",0,IF(BJ105="S",COUNTIF($AQ$17:AQ105,AQ105),0))</f>
        <v>0</v>
      </c>
      <c r="AS105" s="41" t="str">
        <f t="shared" si="36"/>
        <v/>
      </c>
      <c r="AT105" s="42">
        <f xml:space="preserve"> IF(AS105&lt;&gt;"",VLOOKUP(AS105,Calculs!$B$2:$C$34,2,FALSE),0)</f>
        <v>0</v>
      </c>
      <c r="AU105" s="42">
        <f>IF(I105&lt;&gt;"",IF(LEFT(I105,1)="S", Calculs!$C$63,0),0)</f>
        <v>0</v>
      </c>
      <c r="AV105" s="42">
        <f>IF(J105&lt;&gt;"",IF(LEFT(J105,1)="S", Calculs!$C$53,0),0)</f>
        <v>0</v>
      </c>
      <c r="AW105" s="42">
        <f>IF(K105&lt;&gt;"",IF(LEFT(K105,1)="S", Calculs!$C$54,0),0)</f>
        <v>0</v>
      </c>
      <c r="AX105" s="43" t="str">
        <f t="shared" si="26"/>
        <v/>
      </c>
      <c r="AY105" s="43" t="str">
        <f t="shared" si="27"/>
        <v/>
      </c>
      <c r="AZ105" s="43">
        <f>SUMIF(Calculs!$B$2:$B$34,AX105,Calculs!$C$2:$C$34)</f>
        <v>0</v>
      </c>
      <c r="BA105" s="42">
        <f>IF(O105&lt;&gt;"",IF(LEFT(O105,1)="S", Calculs!$C$54,0),0)</f>
        <v>0</v>
      </c>
      <c r="BB105" s="42">
        <f>IF(P105&lt;&gt;"",IF(LEFT(P105,1)="S", Calculs!$C$53,0),0)</f>
        <v>0</v>
      </c>
      <c r="BC105" s="229" t="str">
        <f t="shared" si="28"/>
        <v/>
      </c>
      <c r="BD105" s="220">
        <f>IF(A105="",0, IF(BK105="S",COUNTIF($BC$17:BC105,BC105),0))</f>
        <v>0</v>
      </c>
      <c r="BE105" s="42">
        <f xml:space="preserve"> IF(Q105&lt;&gt;"",IF(Q105&lt;&gt;"Sense monitor",VLOOKUP(_xlfn.CONCAT(LEFT(Q105,2),IF(BF105="NO",".SA",".AA")),Calculs!$B$41:$C$48,2,FALSE),0),0)</f>
        <v>0</v>
      </c>
      <c r="BF105" s="42" t="str">
        <f t="shared" si="29"/>
        <v>NO</v>
      </c>
      <c r="BG105" s="43" t="str">
        <f t="shared" si="37"/>
        <v/>
      </c>
      <c r="BH105" s="42">
        <f>SUMIF(Calculs!$B$32:$B$36,TRIM(BG105),Calculs!$C$32:$C$36)</f>
        <v>0</v>
      </c>
      <c r="BI105" s="42">
        <f>IF(T105&lt;&gt;"",IF(LEFT(T105,1)="S", SUMIF(Calculs!$B$67:$B$70, TRIM(BG105), Calculs!$C$67:$C$70),0),0)</f>
        <v>0</v>
      </c>
      <c r="BJ105" s="40" t="str">
        <f t="shared" si="38"/>
        <v>N</v>
      </c>
      <c r="BK105" s="219" t="str">
        <f t="shared" si="30"/>
        <v>N</v>
      </c>
      <c r="BL105" s="42">
        <f t="shared" si="39"/>
        <v>0</v>
      </c>
      <c r="BM105" s="42"/>
      <c r="BN105" s="42"/>
      <c r="BO105" s="42">
        <f>IF(B105="",0,IF(AND(BJ105="S",AR105=1), VLOOKUP(B105,Calculs!$B$94:$D$99,3), 0) + IF(AND(BK105="S",BD105=1), VLOOKUP(B105,Calculs!$B$94:$F$99,5), 0))</f>
        <v>0</v>
      </c>
      <c r="BP105" s="40" t="str">
        <f t="shared" si="31"/>
        <v/>
      </c>
      <c r="BQ105" s="219" t="str">
        <f t="shared" si="32"/>
        <v/>
      </c>
      <c r="BR105" s="264" t="str">
        <f t="shared" si="33"/>
        <v/>
      </c>
      <c r="BS105" s="264" t="str">
        <f t="shared" si="34"/>
        <v/>
      </c>
    </row>
    <row r="106" spans="1:71" ht="12.75" customHeight="1">
      <c r="A106" s="217" t="str">
        <f>IF(' Peticions ET'!A96="", "",' Peticions ET'!A96)</f>
        <v/>
      </c>
      <c r="B106" s="167" t="str">
        <f t="shared" si="35"/>
        <v/>
      </c>
      <c r="C106" s="167" t="str">
        <f>IF(' Peticions ET'!B96="", "",' Peticions ET'!B96)</f>
        <v/>
      </c>
      <c r="D106" s="167" t="str">
        <f>IF(' Peticions ET'!C96="", "",' Peticions ET'!C96)</f>
        <v/>
      </c>
      <c r="E106" s="167" t="str">
        <f>IF(' Peticions ET'!D96="", "",' Peticions ET'!D96)</f>
        <v/>
      </c>
      <c r="F106" s="166" t="str">
        <f>IF(' Peticions ET'!E96="", "",' Peticions ET'!E96)</f>
        <v/>
      </c>
      <c r="G106" s="166" t="str">
        <f>IF(' Peticions ET'!F96="", "",' Peticions ET'!F96)</f>
        <v/>
      </c>
      <c r="H106" s="30" t="str">
        <f>IF(' Peticions ET'!G96="", "",' Peticions ET'!G96)</f>
        <v/>
      </c>
      <c r="I106" s="40" t="str">
        <f>IF(' Peticions ET'!H96="", "",' Peticions ET'!H96)</f>
        <v/>
      </c>
      <c r="J106" s="40" t="str">
        <f>IF(' Peticions ET'!I96="", "",' Peticions ET'!I96)</f>
        <v/>
      </c>
      <c r="K106" s="40" t="str">
        <f>IF(' Peticions ET'!J96="", "",' Peticions ET'!J96)</f>
        <v/>
      </c>
      <c r="L106" s="30" t="str">
        <f>IF(' Peticions ET'!K96="", "",' Peticions ET'!K96)</f>
        <v/>
      </c>
      <c r="M106" s="30" t="str">
        <f>IF(' Peticions ET'!L96="", "",' Peticions ET'!L96)</f>
        <v/>
      </c>
      <c r="N106" s="30" t="str">
        <f>IF(' Peticions ET'!M96="", "",' Peticions ET'!M96)</f>
        <v/>
      </c>
      <c r="O106" s="40" t="str">
        <f>IF(' Peticions ET'!O96="", "",' Peticions ET'!O96)</f>
        <v/>
      </c>
      <c r="P106" s="7" t="str">
        <f>IF(' Peticions ET'!N96="", "",' Peticions ET'!N96)</f>
        <v/>
      </c>
      <c r="Q106" s="31" t="str">
        <f>IF(' Peticions ET'!R96="", "",' Peticions ET'!R96)</f>
        <v/>
      </c>
      <c r="R106" s="31" t="str">
        <f>IF(' Peticions ET'!S96="", "",' Peticions ET'!S96)</f>
        <v/>
      </c>
      <c r="S106" t="str">
        <f>IF(' Peticions ET'!P96="", "",' Peticions ET'!P96)</f>
        <v/>
      </c>
      <c r="T106" s="264" t="str">
        <f>IF(' Peticions ET'!Q96="", "",' Peticions ET'!Q96)</f>
        <v/>
      </c>
      <c r="U106" s="1"/>
      <c r="V106" s="1"/>
      <c r="W106" s="3"/>
      <c r="X106" s="31"/>
      <c r="Y106" s="31"/>
      <c r="Z106" s="31"/>
      <c r="AA106" s="32"/>
      <c r="AB106" s="33"/>
      <c r="AC106" s="33"/>
      <c r="AD106" s="33"/>
      <c r="AE106" s="33"/>
      <c r="AF106" s="34"/>
      <c r="AG106" s="34"/>
      <c r="AH106" s="34"/>
      <c r="AI106" s="34"/>
      <c r="AJ106" s="35" t="str">
        <f>IF(' Peticions ET'!Z96="", "",' Peticions ET'!Z96)</f>
        <v/>
      </c>
      <c r="AK106" s="143"/>
      <c r="AL106" s="36"/>
      <c r="AM106" s="37" t="str">
        <f t="shared" si="21"/>
        <v/>
      </c>
      <c r="AN106" s="38" t="str">
        <f t="shared" si="22"/>
        <v/>
      </c>
      <c r="AO106" s="39" t="str">
        <f t="shared" si="23"/>
        <v/>
      </c>
      <c r="AP106" s="40" t="str">
        <f t="shared" si="24"/>
        <v/>
      </c>
      <c r="AQ106" s="229" t="str">
        <f t="shared" si="25"/>
        <v/>
      </c>
      <c r="AR106" s="220">
        <f>IF(A106="",0,IF(BJ106="S",COUNTIF($AQ$17:AQ106,AQ106),0))</f>
        <v>0</v>
      </c>
      <c r="AS106" s="41" t="str">
        <f t="shared" si="36"/>
        <v/>
      </c>
      <c r="AT106" s="42">
        <f xml:space="preserve"> IF(AS106&lt;&gt;"",VLOOKUP(AS106,Calculs!$B$2:$C$34,2,FALSE),0)</f>
        <v>0</v>
      </c>
      <c r="AU106" s="42">
        <f>IF(I106&lt;&gt;"",IF(LEFT(I106,1)="S", Calculs!$C$63,0),0)</f>
        <v>0</v>
      </c>
      <c r="AV106" s="42">
        <f>IF(J106&lt;&gt;"",IF(LEFT(J106,1)="S", Calculs!$C$53,0),0)</f>
        <v>0</v>
      </c>
      <c r="AW106" s="42">
        <f>IF(K106&lt;&gt;"",IF(LEFT(K106,1)="S", Calculs!$C$54,0),0)</f>
        <v>0</v>
      </c>
      <c r="AX106" s="43" t="str">
        <f t="shared" si="26"/>
        <v/>
      </c>
      <c r="AY106" s="43" t="str">
        <f t="shared" si="27"/>
        <v/>
      </c>
      <c r="AZ106" s="43">
        <f>SUMIF(Calculs!$B$2:$B$34,AX106,Calculs!$C$2:$C$34)</f>
        <v>0</v>
      </c>
      <c r="BA106" s="42">
        <f>IF(O106&lt;&gt;"",IF(LEFT(O106,1)="S", Calculs!$C$54,0),0)</f>
        <v>0</v>
      </c>
      <c r="BB106" s="42">
        <f>IF(P106&lt;&gt;"",IF(LEFT(P106,1)="S", Calculs!$C$53,0),0)</f>
        <v>0</v>
      </c>
      <c r="BC106" s="229" t="str">
        <f t="shared" si="28"/>
        <v/>
      </c>
      <c r="BD106" s="220">
        <f>IF(A106="",0, IF(BK106="S",COUNTIF($BC$17:BC106,BC106),0))</f>
        <v>0</v>
      </c>
      <c r="BE106" s="42">
        <f xml:space="preserve"> IF(Q106&lt;&gt;"",IF(Q106&lt;&gt;"Sense monitor",VLOOKUP(_xlfn.CONCAT(LEFT(Q106,2),IF(BF106="NO",".SA",".AA")),Calculs!$B$41:$C$48,2,FALSE),0),0)</f>
        <v>0</v>
      </c>
      <c r="BF106" s="42" t="str">
        <f t="shared" si="29"/>
        <v>NO</v>
      </c>
      <c r="BG106" s="43" t="str">
        <f t="shared" si="37"/>
        <v/>
      </c>
      <c r="BH106" s="42">
        <f>SUMIF(Calculs!$B$32:$B$36,TRIM(BG106),Calculs!$C$32:$C$36)</f>
        <v>0</v>
      </c>
      <c r="BI106" s="42">
        <f>IF(T106&lt;&gt;"",IF(LEFT(T106,1)="S", SUMIF(Calculs!$B$67:$B$70, TRIM(BG106), Calculs!$C$67:$C$70),0),0)</f>
        <v>0</v>
      </c>
      <c r="BJ106" s="40" t="str">
        <f t="shared" si="38"/>
        <v>N</v>
      </c>
      <c r="BK106" s="219" t="str">
        <f t="shared" si="30"/>
        <v>N</v>
      </c>
      <c r="BL106" s="42">
        <f t="shared" si="39"/>
        <v>0</v>
      </c>
      <c r="BM106" s="42"/>
      <c r="BN106" s="42"/>
      <c r="BO106" s="42">
        <f>IF(B106="",0,IF(AND(BJ106="S",AR106=1), VLOOKUP(B106,Calculs!$B$94:$D$99,3), 0) + IF(AND(BK106="S",BD106=1), VLOOKUP(B106,Calculs!$B$94:$F$99,5), 0))</f>
        <v>0</v>
      </c>
      <c r="BP106" s="40" t="str">
        <f t="shared" si="31"/>
        <v/>
      </c>
      <c r="BQ106" s="219" t="str">
        <f t="shared" si="32"/>
        <v/>
      </c>
      <c r="BR106" s="264" t="str">
        <f t="shared" si="33"/>
        <v/>
      </c>
      <c r="BS106" s="264" t="str">
        <f t="shared" si="34"/>
        <v/>
      </c>
    </row>
    <row r="107" spans="1:71" ht="12.75" customHeight="1">
      <c r="A107" s="217" t="str">
        <f>IF(' Peticions ET'!A97="", "",' Peticions ET'!A97)</f>
        <v/>
      </c>
      <c r="B107" s="167" t="str">
        <f t="shared" si="35"/>
        <v/>
      </c>
      <c r="C107" s="167" t="str">
        <f>IF(' Peticions ET'!B97="", "",' Peticions ET'!B97)</f>
        <v/>
      </c>
      <c r="D107" s="167" t="str">
        <f>IF(' Peticions ET'!C97="", "",' Peticions ET'!C97)</f>
        <v/>
      </c>
      <c r="E107" s="167" t="str">
        <f>IF(' Peticions ET'!D97="", "",' Peticions ET'!D97)</f>
        <v/>
      </c>
      <c r="F107" s="166" t="str">
        <f>IF(' Peticions ET'!E97="", "",' Peticions ET'!E97)</f>
        <v/>
      </c>
      <c r="G107" s="166" t="str">
        <f>IF(' Peticions ET'!F97="", "",' Peticions ET'!F97)</f>
        <v/>
      </c>
      <c r="H107" s="30" t="str">
        <f>IF(' Peticions ET'!G97="", "",' Peticions ET'!G97)</f>
        <v/>
      </c>
      <c r="I107" s="40" t="str">
        <f>IF(' Peticions ET'!H97="", "",' Peticions ET'!H97)</f>
        <v/>
      </c>
      <c r="J107" s="40" t="str">
        <f>IF(' Peticions ET'!I97="", "",' Peticions ET'!I97)</f>
        <v/>
      </c>
      <c r="K107" s="40" t="str">
        <f>IF(' Peticions ET'!J97="", "",' Peticions ET'!J97)</f>
        <v/>
      </c>
      <c r="L107" s="30" t="str">
        <f>IF(' Peticions ET'!K97="", "",' Peticions ET'!K97)</f>
        <v/>
      </c>
      <c r="M107" s="30" t="str">
        <f>IF(' Peticions ET'!L97="", "",' Peticions ET'!L97)</f>
        <v/>
      </c>
      <c r="N107" s="30" t="str">
        <f>IF(' Peticions ET'!M97="", "",' Peticions ET'!M97)</f>
        <v/>
      </c>
      <c r="O107" s="40" t="str">
        <f>IF(' Peticions ET'!O97="", "",' Peticions ET'!O97)</f>
        <v/>
      </c>
      <c r="P107" s="7" t="str">
        <f>IF(' Peticions ET'!N97="", "",' Peticions ET'!N97)</f>
        <v/>
      </c>
      <c r="Q107" s="31" t="str">
        <f>IF(' Peticions ET'!R97="", "",' Peticions ET'!R97)</f>
        <v/>
      </c>
      <c r="R107" s="31" t="str">
        <f>IF(' Peticions ET'!S97="", "",' Peticions ET'!S97)</f>
        <v/>
      </c>
      <c r="S107" t="str">
        <f>IF(' Peticions ET'!P97="", "",' Peticions ET'!P97)</f>
        <v/>
      </c>
      <c r="T107" s="264" t="str">
        <f>IF(' Peticions ET'!Q97="", "",' Peticions ET'!Q97)</f>
        <v/>
      </c>
      <c r="U107" s="1"/>
      <c r="V107" s="1"/>
      <c r="W107" s="3"/>
      <c r="X107" s="31"/>
      <c r="Y107" s="31"/>
      <c r="Z107" s="31"/>
      <c r="AA107" s="32"/>
      <c r="AB107" s="33"/>
      <c r="AC107" s="33"/>
      <c r="AD107" s="33"/>
      <c r="AE107" s="33"/>
      <c r="AF107" s="34"/>
      <c r="AG107" s="34"/>
      <c r="AH107" s="34"/>
      <c r="AI107" s="34"/>
      <c r="AJ107" s="35" t="str">
        <f>IF(' Peticions ET'!Z97="", "",' Peticions ET'!Z97)</f>
        <v/>
      </c>
      <c r="AK107" s="143"/>
      <c r="AL107" s="36"/>
      <c r="AM107" s="37" t="str">
        <f t="shared" si="21"/>
        <v/>
      </c>
      <c r="AN107" s="38" t="str">
        <f t="shared" si="22"/>
        <v/>
      </c>
      <c r="AO107" s="39" t="str">
        <f t="shared" si="23"/>
        <v/>
      </c>
      <c r="AP107" s="40" t="str">
        <f t="shared" si="24"/>
        <v/>
      </c>
      <c r="AQ107" s="229" t="str">
        <f t="shared" si="25"/>
        <v/>
      </c>
      <c r="AR107" s="220">
        <f>IF(A107="",0,IF(BJ107="S",COUNTIF($AQ$17:AQ107,AQ107),0))</f>
        <v>0</v>
      </c>
      <c r="AS107" s="41" t="str">
        <f t="shared" si="36"/>
        <v/>
      </c>
      <c r="AT107" s="42">
        <f xml:space="preserve"> IF(AS107&lt;&gt;"",VLOOKUP(AS107,Calculs!$B$2:$C$34,2,FALSE),0)</f>
        <v>0</v>
      </c>
      <c r="AU107" s="42">
        <f>IF(I107&lt;&gt;"",IF(LEFT(I107,1)="S", Calculs!$C$63,0),0)</f>
        <v>0</v>
      </c>
      <c r="AV107" s="42">
        <f>IF(J107&lt;&gt;"",IF(LEFT(J107,1)="S", Calculs!$C$53,0),0)</f>
        <v>0</v>
      </c>
      <c r="AW107" s="42">
        <f>IF(K107&lt;&gt;"",IF(LEFT(K107,1)="S", Calculs!$C$54,0),0)</f>
        <v>0</v>
      </c>
      <c r="AX107" s="43" t="str">
        <f t="shared" si="26"/>
        <v/>
      </c>
      <c r="AY107" s="43" t="str">
        <f t="shared" si="27"/>
        <v/>
      </c>
      <c r="AZ107" s="43">
        <f>SUMIF(Calculs!$B$2:$B$34,AX107,Calculs!$C$2:$C$34)</f>
        <v>0</v>
      </c>
      <c r="BA107" s="42">
        <f>IF(O107&lt;&gt;"",IF(LEFT(O107,1)="S", Calculs!$C$54,0),0)</f>
        <v>0</v>
      </c>
      <c r="BB107" s="42">
        <f>IF(P107&lt;&gt;"",IF(LEFT(P107,1)="S", Calculs!$C$53,0),0)</f>
        <v>0</v>
      </c>
      <c r="BC107" s="229" t="str">
        <f t="shared" si="28"/>
        <v/>
      </c>
      <c r="BD107" s="220">
        <f>IF(A107="",0, IF(BK107="S",COUNTIF($BC$17:BC107,BC107),0))</f>
        <v>0</v>
      </c>
      <c r="BE107" s="42">
        <f xml:space="preserve"> IF(Q107&lt;&gt;"",IF(Q107&lt;&gt;"Sense monitor",VLOOKUP(_xlfn.CONCAT(LEFT(Q107,2),IF(BF107="NO",".SA",".AA")),Calculs!$B$41:$C$48,2,FALSE),0),0)</f>
        <v>0</v>
      </c>
      <c r="BF107" s="42" t="str">
        <f t="shared" si="29"/>
        <v>NO</v>
      </c>
      <c r="BG107" s="43" t="str">
        <f t="shared" si="37"/>
        <v/>
      </c>
      <c r="BH107" s="42">
        <f>SUMIF(Calculs!$B$32:$B$36,TRIM(BG107),Calculs!$C$32:$C$36)</f>
        <v>0</v>
      </c>
      <c r="BI107" s="42">
        <f>IF(T107&lt;&gt;"",IF(LEFT(T107,1)="S", SUMIF(Calculs!$B$67:$B$70, TRIM(BG107), Calculs!$C$67:$C$70),0),0)</f>
        <v>0</v>
      </c>
      <c r="BJ107" s="40" t="str">
        <f t="shared" si="38"/>
        <v>N</v>
      </c>
      <c r="BK107" s="219" t="str">
        <f t="shared" si="30"/>
        <v>N</v>
      </c>
      <c r="BL107" s="42">
        <f t="shared" si="39"/>
        <v>0</v>
      </c>
      <c r="BM107" s="42"/>
      <c r="BN107" s="42"/>
      <c r="BO107" s="42">
        <f>IF(B107="",0,IF(AND(BJ107="S",AR107=1), VLOOKUP(B107,Calculs!$B$94:$D$99,3), 0) + IF(AND(BK107="S",BD107=1), VLOOKUP(B107,Calculs!$B$94:$F$99,5), 0))</f>
        <v>0</v>
      </c>
      <c r="BP107" s="40" t="str">
        <f t="shared" si="31"/>
        <v/>
      </c>
      <c r="BQ107" s="219" t="str">
        <f t="shared" si="32"/>
        <v/>
      </c>
      <c r="BR107" s="264" t="str">
        <f t="shared" si="33"/>
        <v/>
      </c>
      <c r="BS107" s="264" t="str">
        <f t="shared" si="34"/>
        <v/>
      </c>
    </row>
    <row r="108" spans="1:71" ht="12.75" customHeight="1">
      <c r="A108" s="217" t="str">
        <f>IF(' Peticions ET'!A98="", "",' Peticions ET'!A98)</f>
        <v/>
      </c>
      <c r="B108" s="167" t="str">
        <f t="shared" si="35"/>
        <v/>
      </c>
      <c r="C108" s="167" t="str">
        <f>IF(' Peticions ET'!B98="", "",' Peticions ET'!B98)</f>
        <v/>
      </c>
      <c r="D108" s="167" t="str">
        <f>IF(' Peticions ET'!C98="", "",' Peticions ET'!C98)</f>
        <v/>
      </c>
      <c r="E108" s="167" t="str">
        <f>IF(' Peticions ET'!D98="", "",' Peticions ET'!D98)</f>
        <v/>
      </c>
      <c r="F108" s="166" t="str">
        <f>IF(' Peticions ET'!E98="", "",' Peticions ET'!E98)</f>
        <v/>
      </c>
      <c r="G108" s="166" t="str">
        <f>IF(' Peticions ET'!F98="", "",' Peticions ET'!F98)</f>
        <v/>
      </c>
      <c r="H108" s="30" t="str">
        <f>IF(' Peticions ET'!G98="", "",' Peticions ET'!G98)</f>
        <v/>
      </c>
      <c r="I108" s="40" t="str">
        <f>IF(' Peticions ET'!H98="", "",' Peticions ET'!H98)</f>
        <v/>
      </c>
      <c r="J108" s="40" t="str">
        <f>IF(' Peticions ET'!I98="", "",' Peticions ET'!I98)</f>
        <v/>
      </c>
      <c r="K108" s="40" t="str">
        <f>IF(' Peticions ET'!J98="", "",' Peticions ET'!J98)</f>
        <v/>
      </c>
      <c r="L108" s="30" t="str">
        <f>IF(' Peticions ET'!K98="", "",' Peticions ET'!K98)</f>
        <v/>
      </c>
      <c r="M108" s="30" t="str">
        <f>IF(' Peticions ET'!L98="", "",' Peticions ET'!L98)</f>
        <v/>
      </c>
      <c r="N108" s="30" t="str">
        <f>IF(' Peticions ET'!M98="", "",' Peticions ET'!M98)</f>
        <v/>
      </c>
      <c r="O108" s="40" t="str">
        <f>IF(' Peticions ET'!O98="", "",' Peticions ET'!O98)</f>
        <v/>
      </c>
      <c r="P108" s="7" t="str">
        <f>IF(' Peticions ET'!N98="", "",' Peticions ET'!N98)</f>
        <v/>
      </c>
      <c r="Q108" s="31" t="str">
        <f>IF(' Peticions ET'!R98="", "",' Peticions ET'!R98)</f>
        <v/>
      </c>
      <c r="R108" s="31" t="str">
        <f>IF(' Peticions ET'!S98="", "",' Peticions ET'!S98)</f>
        <v/>
      </c>
      <c r="S108" t="str">
        <f>IF(' Peticions ET'!P98="", "",' Peticions ET'!P98)</f>
        <v/>
      </c>
      <c r="T108" s="264" t="str">
        <f>IF(' Peticions ET'!Q98="", "",' Peticions ET'!Q98)</f>
        <v/>
      </c>
      <c r="U108" s="1"/>
      <c r="V108" s="1"/>
      <c r="W108" s="3"/>
      <c r="X108" s="31"/>
      <c r="Y108" s="31"/>
      <c r="Z108" s="31"/>
      <c r="AA108" s="32"/>
      <c r="AB108" s="33"/>
      <c r="AC108" s="33"/>
      <c r="AD108" s="33"/>
      <c r="AE108" s="33"/>
      <c r="AF108" s="34"/>
      <c r="AG108" s="34"/>
      <c r="AH108" s="34"/>
      <c r="AI108" s="34"/>
      <c r="AJ108" s="35" t="str">
        <f>IF(' Peticions ET'!Z98="", "",' Peticions ET'!Z98)</f>
        <v/>
      </c>
      <c r="AK108" s="143"/>
      <c r="AL108" s="36"/>
      <c r="AM108" s="37" t="str">
        <f t="shared" si="21"/>
        <v/>
      </c>
      <c r="AN108" s="38" t="str">
        <f t="shared" si="22"/>
        <v/>
      </c>
      <c r="AO108" s="39" t="str">
        <f t="shared" si="23"/>
        <v/>
      </c>
      <c r="AP108" s="40" t="str">
        <f t="shared" si="24"/>
        <v/>
      </c>
      <c r="AQ108" s="229" t="str">
        <f t="shared" si="25"/>
        <v/>
      </c>
      <c r="AR108" s="220">
        <f>IF(A108="",0,IF(BJ108="S",COUNTIF($AQ$17:AQ108,AQ108),0))</f>
        <v>0</v>
      </c>
      <c r="AS108" s="41" t="str">
        <f t="shared" si="36"/>
        <v/>
      </c>
      <c r="AT108" s="42">
        <f xml:space="preserve"> IF(AS108&lt;&gt;"",VLOOKUP(AS108,Calculs!$B$2:$C$34,2,FALSE),0)</f>
        <v>0</v>
      </c>
      <c r="AU108" s="42">
        <f>IF(I108&lt;&gt;"",IF(LEFT(I108,1)="S", Calculs!$C$63,0),0)</f>
        <v>0</v>
      </c>
      <c r="AV108" s="42">
        <f>IF(J108&lt;&gt;"",IF(LEFT(J108,1)="S", Calculs!$C$53,0),0)</f>
        <v>0</v>
      </c>
      <c r="AW108" s="42">
        <f>IF(K108&lt;&gt;"",IF(LEFT(K108,1)="S", Calculs!$C$54,0),0)</f>
        <v>0</v>
      </c>
      <c r="AX108" s="43" t="str">
        <f t="shared" si="26"/>
        <v/>
      </c>
      <c r="AY108" s="43" t="str">
        <f t="shared" si="27"/>
        <v/>
      </c>
      <c r="AZ108" s="43">
        <f>SUMIF(Calculs!$B$2:$B$34,AX108,Calculs!$C$2:$C$34)</f>
        <v>0</v>
      </c>
      <c r="BA108" s="42">
        <f>IF(O108&lt;&gt;"",IF(LEFT(O108,1)="S", Calculs!$C$54,0),0)</f>
        <v>0</v>
      </c>
      <c r="BB108" s="42">
        <f>IF(P108&lt;&gt;"",IF(LEFT(P108,1)="S", Calculs!$C$53,0),0)</f>
        <v>0</v>
      </c>
      <c r="BC108" s="229" t="str">
        <f t="shared" si="28"/>
        <v/>
      </c>
      <c r="BD108" s="220">
        <f>IF(A108="",0, IF(BK108="S",COUNTIF($BC$17:BC108,BC108),0))</f>
        <v>0</v>
      </c>
      <c r="BE108" s="42">
        <f xml:space="preserve"> IF(Q108&lt;&gt;"",IF(Q108&lt;&gt;"Sense monitor",VLOOKUP(_xlfn.CONCAT(LEFT(Q108,2),IF(BF108="NO",".SA",".AA")),Calculs!$B$41:$C$48,2,FALSE),0),0)</f>
        <v>0</v>
      </c>
      <c r="BF108" s="42" t="str">
        <f t="shared" si="29"/>
        <v>NO</v>
      </c>
      <c r="BG108" s="43" t="str">
        <f t="shared" si="37"/>
        <v/>
      </c>
      <c r="BH108" s="42">
        <f>SUMIF(Calculs!$B$32:$B$36,TRIM(BG108),Calculs!$C$32:$C$36)</f>
        <v>0</v>
      </c>
      <c r="BI108" s="42">
        <f>IF(T108&lt;&gt;"",IF(LEFT(T108,1)="S", SUMIF(Calculs!$B$67:$B$70, TRIM(BG108), Calculs!$C$67:$C$70),0),0)</f>
        <v>0</v>
      </c>
      <c r="BJ108" s="40" t="str">
        <f t="shared" si="38"/>
        <v>N</v>
      </c>
      <c r="BK108" s="219" t="str">
        <f t="shared" si="30"/>
        <v>N</v>
      </c>
      <c r="BL108" s="42">
        <f t="shared" si="39"/>
        <v>0</v>
      </c>
      <c r="BM108" s="42"/>
      <c r="BN108" s="42"/>
      <c r="BO108" s="42">
        <f>IF(B108="",0,IF(AND(BJ108="S",AR108=1), VLOOKUP(B108,Calculs!$B$94:$D$99,3), 0) + IF(AND(BK108="S",BD108=1), VLOOKUP(B108,Calculs!$B$94:$F$99,5), 0))</f>
        <v>0</v>
      </c>
      <c r="BP108" s="40" t="str">
        <f t="shared" si="31"/>
        <v/>
      </c>
      <c r="BQ108" s="219" t="str">
        <f t="shared" si="32"/>
        <v/>
      </c>
      <c r="BR108" s="264" t="str">
        <f t="shared" si="33"/>
        <v/>
      </c>
      <c r="BS108" s="264" t="str">
        <f t="shared" si="34"/>
        <v/>
      </c>
    </row>
    <row r="109" spans="1:71" ht="12.75" customHeight="1">
      <c r="A109" s="217" t="str">
        <f>IF(' Peticions ET'!A99="", "",' Peticions ET'!A99)</f>
        <v/>
      </c>
      <c r="B109" s="167" t="str">
        <f t="shared" si="35"/>
        <v/>
      </c>
      <c r="C109" s="167" t="str">
        <f>IF(' Peticions ET'!B99="", "",' Peticions ET'!B99)</f>
        <v/>
      </c>
      <c r="D109" s="167" t="str">
        <f>IF(' Peticions ET'!C99="", "",' Peticions ET'!C99)</f>
        <v/>
      </c>
      <c r="E109" s="167" t="str">
        <f>IF(' Peticions ET'!D99="", "",' Peticions ET'!D99)</f>
        <v/>
      </c>
      <c r="F109" s="166" t="str">
        <f>IF(' Peticions ET'!E99="", "",' Peticions ET'!E99)</f>
        <v/>
      </c>
      <c r="G109" s="166" t="str">
        <f>IF(' Peticions ET'!F99="", "",' Peticions ET'!F99)</f>
        <v/>
      </c>
      <c r="H109" s="30" t="str">
        <f>IF(' Peticions ET'!G99="", "",' Peticions ET'!G99)</f>
        <v/>
      </c>
      <c r="I109" s="40" t="str">
        <f>IF(' Peticions ET'!H99="", "",' Peticions ET'!H99)</f>
        <v/>
      </c>
      <c r="J109" s="40" t="str">
        <f>IF(' Peticions ET'!I99="", "",' Peticions ET'!I99)</f>
        <v/>
      </c>
      <c r="K109" s="40" t="str">
        <f>IF(' Peticions ET'!J99="", "",' Peticions ET'!J99)</f>
        <v/>
      </c>
      <c r="L109" s="30" t="str">
        <f>IF(' Peticions ET'!K99="", "",' Peticions ET'!K99)</f>
        <v/>
      </c>
      <c r="M109" s="30" t="str">
        <f>IF(' Peticions ET'!L99="", "",' Peticions ET'!L99)</f>
        <v/>
      </c>
      <c r="N109" s="30" t="str">
        <f>IF(' Peticions ET'!M99="", "",' Peticions ET'!M99)</f>
        <v/>
      </c>
      <c r="O109" s="40" t="str">
        <f>IF(' Peticions ET'!O99="", "",' Peticions ET'!O99)</f>
        <v/>
      </c>
      <c r="P109" s="7" t="str">
        <f>IF(' Peticions ET'!N99="", "",' Peticions ET'!N99)</f>
        <v/>
      </c>
      <c r="Q109" s="31" t="str">
        <f>IF(' Peticions ET'!R99="", "",' Peticions ET'!R99)</f>
        <v/>
      </c>
      <c r="R109" s="31" t="str">
        <f>IF(' Peticions ET'!S99="", "",' Peticions ET'!S99)</f>
        <v/>
      </c>
      <c r="S109" t="str">
        <f>IF(' Peticions ET'!P99="", "",' Peticions ET'!P99)</f>
        <v/>
      </c>
      <c r="T109" s="264" t="str">
        <f>IF(' Peticions ET'!Q99="", "",' Peticions ET'!Q99)</f>
        <v/>
      </c>
      <c r="U109" s="1"/>
      <c r="V109" s="1"/>
      <c r="W109" s="3"/>
      <c r="X109" s="31"/>
      <c r="Y109" s="31"/>
      <c r="Z109" s="31"/>
      <c r="AA109" s="32"/>
      <c r="AB109" s="33"/>
      <c r="AC109" s="33"/>
      <c r="AD109" s="33"/>
      <c r="AE109" s="33"/>
      <c r="AF109" s="34"/>
      <c r="AG109" s="34"/>
      <c r="AH109" s="34"/>
      <c r="AI109" s="34"/>
      <c r="AJ109" s="35" t="str">
        <f>IF(' Peticions ET'!Z99="", "",' Peticions ET'!Z99)</f>
        <v/>
      </c>
      <c r="AK109" s="143"/>
      <c r="AL109" s="36"/>
      <c r="AM109" s="37" t="str">
        <f t="shared" si="21"/>
        <v/>
      </c>
      <c r="AN109" s="38" t="str">
        <f t="shared" si="22"/>
        <v/>
      </c>
      <c r="AO109" s="39" t="str">
        <f t="shared" si="23"/>
        <v/>
      </c>
      <c r="AP109" s="40" t="str">
        <f t="shared" si="24"/>
        <v/>
      </c>
      <c r="AQ109" s="229" t="str">
        <f t="shared" si="25"/>
        <v/>
      </c>
      <c r="AR109" s="220">
        <f>IF(A109="",0,IF(BJ109="S",COUNTIF($AQ$17:AQ109,AQ109),0))</f>
        <v>0</v>
      </c>
      <c r="AS109" s="41" t="str">
        <f t="shared" si="36"/>
        <v/>
      </c>
      <c r="AT109" s="42">
        <f xml:space="preserve"> IF(AS109&lt;&gt;"",VLOOKUP(AS109,Calculs!$B$2:$C$34,2,FALSE),0)</f>
        <v>0</v>
      </c>
      <c r="AU109" s="42">
        <f>IF(I109&lt;&gt;"",IF(LEFT(I109,1)="S", Calculs!$C$63,0),0)</f>
        <v>0</v>
      </c>
      <c r="AV109" s="42">
        <f>IF(J109&lt;&gt;"",IF(LEFT(J109,1)="S", Calculs!$C$53,0),0)</f>
        <v>0</v>
      </c>
      <c r="AW109" s="42">
        <f>IF(K109&lt;&gt;"",IF(LEFT(K109,1)="S", Calculs!$C$54,0),0)</f>
        <v>0</v>
      </c>
      <c r="AX109" s="43" t="str">
        <f t="shared" si="26"/>
        <v/>
      </c>
      <c r="AY109" s="43" t="str">
        <f t="shared" si="27"/>
        <v/>
      </c>
      <c r="AZ109" s="43">
        <f>SUMIF(Calculs!$B$2:$B$34,AX109,Calculs!$C$2:$C$34)</f>
        <v>0</v>
      </c>
      <c r="BA109" s="42">
        <f>IF(O109&lt;&gt;"",IF(LEFT(O109,1)="S", Calculs!$C$54,0),0)</f>
        <v>0</v>
      </c>
      <c r="BB109" s="42">
        <f>IF(P109&lt;&gt;"",IF(LEFT(P109,1)="S", Calculs!$C$53,0),0)</f>
        <v>0</v>
      </c>
      <c r="BC109" s="229" t="str">
        <f t="shared" si="28"/>
        <v/>
      </c>
      <c r="BD109" s="220">
        <f>IF(A109="",0, IF(BK109="S",COUNTIF($BC$17:BC109,BC109),0))</f>
        <v>0</v>
      </c>
      <c r="BE109" s="42">
        <f xml:space="preserve"> IF(Q109&lt;&gt;"",IF(Q109&lt;&gt;"Sense monitor",VLOOKUP(_xlfn.CONCAT(LEFT(Q109,2),IF(BF109="NO",".SA",".AA")),Calculs!$B$41:$C$48,2,FALSE),0),0)</f>
        <v>0</v>
      </c>
      <c r="BF109" s="42" t="str">
        <f t="shared" si="29"/>
        <v>NO</v>
      </c>
      <c r="BG109" s="43" t="str">
        <f t="shared" si="37"/>
        <v/>
      </c>
      <c r="BH109" s="42">
        <f>SUMIF(Calculs!$B$32:$B$36,TRIM(BG109),Calculs!$C$32:$C$36)</f>
        <v>0</v>
      </c>
      <c r="BI109" s="42">
        <f>IF(T109&lt;&gt;"",IF(LEFT(T109,1)="S", SUMIF(Calculs!$B$67:$B$70, TRIM(BG109), Calculs!$C$67:$C$70),0),0)</f>
        <v>0</v>
      </c>
      <c r="BJ109" s="40" t="str">
        <f t="shared" si="38"/>
        <v>N</v>
      </c>
      <c r="BK109" s="219" t="str">
        <f t="shared" si="30"/>
        <v>N</v>
      </c>
      <c r="BL109" s="42">
        <f t="shared" si="39"/>
        <v>0</v>
      </c>
      <c r="BM109" s="42"/>
      <c r="BN109" s="42"/>
      <c r="BO109" s="42">
        <f>IF(B109="",0,IF(AND(BJ109="S",AR109=1), VLOOKUP(B109,Calculs!$B$94:$D$99,3), 0) + IF(AND(BK109="S",BD109=1), VLOOKUP(B109,Calculs!$B$94:$F$99,5), 0))</f>
        <v>0</v>
      </c>
      <c r="BP109" s="40" t="str">
        <f t="shared" si="31"/>
        <v/>
      </c>
      <c r="BQ109" s="219" t="str">
        <f t="shared" si="32"/>
        <v/>
      </c>
      <c r="BR109" s="264" t="str">
        <f t="shared" si="33"/>
        <v/>
      </c>
      <c r="BS109" s="264" t="str">
        <f t="shared" si="34"/>
        <v/>
      </c>
    </row>
    <row r="110" spans="1:71" ht="12.75" customHeight="1">
      <c r="A110" s="217" t="str">
        <f>IF(' Peticions ET'!A100="", "",' Peticions ET'!A100)</f>
        <v/>
      </c>
      <c r="B110" s="167" t="str">
        <f t="shared" si="35"/>
        <v/>
      </c>
      <c r="C110" s="167" t="str">
        <f>IF(' Peticions ET'!B100="", "",' Peticions ET'!B100)</f>
        <v/>
      </c>
      <c r="D110" s="167" t="str">
        <f>IF(' Peticions ET'!C100="", "",' Peticions ET'!C100)</f>
        <v/>
      </c>
      <c r="E110" s="167" t="str">
        <f>IF(' Peticions ET'!D100="", "",' Peticions ET'!D100)</f>
        <v/>
      </c>
      <c r="F110" s="166" t="str">
        <f>IF(' Peticions ET'!E100="", "",' Peticions ET'!E100)</f>
        <v/>
      </c>
      <c r="G110" s="166" t="str">
        <f>IF(' Peticions ET'!F100="", "",' Peticions ET'!F100)</f>
        <v/>
      </c>
      <c r="H110" s="30" t="str">
        <f>IF(' Peticions ET'!G100="", "",' Peticions ET'!G100)</f>
        <v/>
      </c>
      <c r="I110" s="40" t="str">
        <f>IF(' Peticions ET'!H100="", "",' Peticions ET'!H100)</f>
        <v/>
      </c>
      <c r="J110" s="40" t="str">
        <f>IF(' Peticions ET'!I100="", "",' Peticions ET'!I100)</f>
        <v/>
      </c>
      <c r="K110" s="40" t="str">
        <f>IF(' Peticions ET'!J100="", "",' Peticions ET'!J100)</f>
        <v/>
      </c>
      <c r="L110" s="30" t="str">
        <f>IF(' Peticions ET'!K100="", "",' Peticions ET'!K100)</f>
        <v/>
      </c>
      <c r="M110" s="30" t="str">
        <f>IF(' Peticions ET'!L100="", "",' Peticions ET'!L100)</f>
        <v/>
      </c>
      <c r="N110" s="30" t="str">
        <f>IF(' Peticions ET'!M100="", "",' Peticions ET'!M100)</f>
        <v/>
      </c>
      <c r="O110" s="40" t="str">
        <f>IF(' Peticions ET'!O100="", "",' Peticions ET'!O100)</f>
        <v/>
      </c>
      <c r="P110" s="7" t="str">
        <f>IF(' Peticions ET'!N100="", "",' Peticions ET'!N100)</f>
        <v/>
      </c>
      <c r="Q110" s="31" t="str">
        <f>IF(' Peticions ET'!R100="", "",' Peticions ET'!R100)</f>
        <v/>
      </c>
      <c r="R110" s="31" t="str">
        <f>IF(' Peticions ET'!S100="", "",' Peticions ET'!S100)</f>
        <v/>
      </c>
      <c r="S110" t="str">
        <f>IF(' Peticions ET'!P100="", "",' Peticions ET'!P100)</f>
        <v/>
      </c>
      <c r="T110" s="264" t="str">
        <f>IF(' Peticions ET'!Q100="", "",' Peticions ET'!Q100)</f>
        <v/>
      </c>
      <c r="U110" s="1"/>
      <c r="V110" s="1"/>
      <c r="W110" s="3"/>
      <c r="X110" s="31"/>
      <c r="Y110" s="31"/>
      <c r="Z110" s="31"/>
      <c r="AA110" s="32"/>
      <c r="AB110" s="33"/>
      <c r="AC110" s="33"/>
      <c r="AD110" s="33"/>
      <c r="AE110" s="33"/>
      <c r="AF110" s="34"/>
      <c r="AG110" s="34"/>
      <c r="AH110" s="34"/>
      <c r="AI110" s="34"/>
      <c r="AJ110" s="35" t="str">
        <f>IF(' Peticions ET'!Z100="", "",' Peticions ET'!Z100)</f>
        <v/>
      </c>
      <c r="AK110" s="143"/>
      <c r="AL110" s="36"/>
      <c r="AM110" s="37" t="str">
        <f t="shared" si="21"/>
        <v/>
      </c>
      <c r="AN110" s="38" t="str">
        <f t="shared" si="22"/>
        <v/>
      </c>
      <c r="AO110" s="39" t="str">
        <f t="shared" si="23"/>
        <v/>
      </c>
      <c r="AP110" s="40" t="str">
        <f t="shared" si="24"/>
        <v/>
      </c>
      <c r="AQ110" s="229" t="str">
        <f t="shared" si="25"/>
        <v/>
      </c>
      <c r="AR110" s="220">
        <f>IF(A110="",0,IF(BJ110="S",COUNTIF($AQ$17:AQ110,AQ110),0))</f>
        <v>0</v>
      </c>
      <c r="AS110" s="41" t="str">
        <f t="shared" si="36"/>
        <v/>
      </c>
      <c r="AT110" s="42">
        <f xml:space="preserve"> IF(AS110&lt;&gt;"",VLOOKUP(AS110,Calculs!$B$2:$C$34,2,FALSE),0)</f>
        <v>0</v>
      </c>
      <c r="AU110" s="42">
        <f>IF(I110&lt;&gt;"",IF(LEFT(I110,1)="S", Calculs!$C$63,0),0)</f>
        <v>0</v>
      </c>
      <c r="AV110" s="42">
        <f>IF(J110&lt;&gt;"",IF(LEFT(J110,1)="S", Calculs!$C$53,0),0)</f>
        <v>0</v>
      </c>
      <c r="AW110" s="42">
        <f>IF(K110&lt;&gt;"",IF(LEFT(K110,1)="S", Calculs!$C$54,0),0)</f>
        <v>0</v>
      </c>
      <c r="AX110" s="43" t="str">
        <f t="shared" si="26"/>
        <v/>
      </c>
      <c r="AY110" s="43" t="str">
        <f t="shared" si="27"/>
        <v/>
      </c>
      <c r="AZ110" s="43">
        <f>SUMIF(Calculs!$B$2:$B$34,AX110,Calculs!$C$2:$C$34)</f>
        <v>0</v>
      </c>
      <c r="BA110" s="42">
        <f>IF(O110&lt;&gt;"",IF(LEFT(O110,1)="S", Calculs!$C$54,0),0)</f>
        <v>0</v>
      </c>
      <c r="BB110" s="42">
        <f>IF(P110&lt;&gt;"",IF(LEFT(P110,1)="S", Calculs!$C$53,0),0)</f>
        <v>0</v>
      </c>
      <c r="BC110" s="229" t="str">
        <f t="shared" si="28"/>
        <v/>
      </c>
      <c r="BD110" s="220">
        <f>IF(A110="",0, IF(BK110="S",COUNTIF($BC$17:BC110,BC110),0))</f>
        <v>0</v>
      </c>
      <c r="BE110" s="42">
        <f xml:space="preserve"> IF(Q110&lt;&gt;"",IF(Q110&lt;&gt;"Sense monitor",VLOOKUP(_xlfn.CONCAT(LEFT(Q110,2),IF(BF110="NO",".SA",".AA")),Calculs!$B$41:$C$48,2,FALSE),0),0)</f>
        <v>0</v>
      </c>
      <c r="BF110" s="42" t="str">
        <f t="shared" si="29"/>
        <v>NO</v>
      </c>
      <c r="BG110" s="43" t="str">
        <f t="shared" si="37"/>
        <v/>
      </c>
      <c r="BH110" s="42">
        <f>SUMIF(Calculs!$B$32:$B$36,TRIM(BG110),Calculs!$C$32:$C$36)</f>
        <v>0</v>
      </c>
      <c r="BI110" s="42">
        <f>IF(T110&lt;&gt;"",IF(LEFT(T110,1)="S", SUMIF(Calculs!$B$67:$B$70, TRIM(BG110), Calculs!$C$67:$C$70),0),0)</f>
        <v>0</v>
      </c>
      <c r="BJ110" s="40" t="str">
        <f t="shared" si="38"/>
        <v>N</v>
      </c>
      <c r="BK110" s="219" t="str">
        <f t="shared" si="30"/>
        <v>N</v>
      </c>
      <c r="BL110" s="42">
        <f t="shared" si="39"/>
        <v>0</v>
      </c>
      <c r="BM110" s="42"/>
      <c r="BN110" s="42"/>
      <c r="BO110" s="42">
        <f>IF(B110="",0,IF(AND(BJ110="S",AR110=1), VLOOKUP(B110,Calculs!$B$94:$D$99,3), 0) + IF(AND(BK110="S",BD110=1), VLOOKUP(B110,Calculs!$B$94:$F$99,5), 0))</f>
        <v>0</v>
      </c>
      <c r="BP110" s="40" t="str">
        <f t="shared" si="31"/>
        <v/>
      </c>
      <c r="BQ110" s="219" t="str">
        <f t="shared" si="32"/>
        <v/>
      </c>
      <c r="BR110" s="264" t="str">
        <f t="shared" si="33"/>
        <v/>
      </c>
      <c r="BS110" s="264" t="str">
        <f t="shared" si="34"/>
        <v/>
      </c>
    </row>
    <row r="111" spans="1:71" ht="12.75" customHeight="1">
      <c r="A111" s="217" t="str">
        <f>IF(' Peticions ET'!A101="", "",' Peticions ET'!A101)</f>
        <v/>
      </c>
      <c r="B111" s="167" t="str">
        <f t="shared" si="35"/>
        <v/>
      </c>
      <c r="C111" s="167" t="str">
        <f>IF(' Peticions ET'!B101="", "",' Peticions ET'!B101)</f>
        <v/>
      </c>
      <c r="D111" s="167" t="str">
        <f>IF(' Peticions ET'!C101="", "",' Peticions ET'!C101)</f>
        <v/>
      </c>
      <c r="E111" s="167" t="str">
        <f>IF(' Peticions ET'!D101="", "",' Peticions ET'!D101)</f>
        <v/>
      </c>
      <c r="F111" s="166" t="str">
        <f>IF(' Peticions ET'!E101="", "",' Peticions ET'!E101)</f>
        <v/>
      </c>
      <c r="G111" s="166" t="str">
        <f>IF(' Peticions ET'!F101="", "",' Peticions ET'!F101)</f>
        <v/>
      </c>
      <c r="H111" s="30" t="str">
        <f>IF(' Peticions ET'!G101="", "",' Peticions ET'!G101)</f>
        <v/>
      </c>
      <c r="I111" s="40" t="str">
        <f>IF(' Peticions ET'!H101="", "",' Peticions ET'!H101)</f>
        <v/>
      </c>
      <c r="J111" s="40" t="str">
        <f>IF(' Peticions ET'!I101="", "",' Peticions ET'!I101)</f>
        <v/>
      </c>
      <c r="K111" s="40" t="str">
        <f>IF(' Peticions ET'!J101="", "",' Peticions ET'!J101)</f>
        <v/>
      </c>
      <c r="L111" s="30" t="str">
        <f>IF(' Peticions ET'!K101="", "",' Peticions ET'!K101)</f>
        <v/>
      </c>
      <c r="M111" s="30" t="str">
        <f>IF(' Peticions ET'!L101="", "",' Peticions ET'!L101)</f>
        <v/>
      </c>
      <c r="N111" s="30" t="str">
        <f>IF(' Peticions ET'!M101="", "",' Peticions ET'!M101)</f>
        <v/>
      </c>
      <c r="O111" s="40" t="str">
        <f>IF(' Peticions ET'!O101="", "",' Peticions ET'!O101)</f>
        <v/>
      </c>
      <c r="P111" s="7" t="str">
        <f>IF(' Peticions ET'!N101="", "",' Peticions ET'!N101)</f>
        <v/>
      </c>
      <c r="Q111" s="31" t="str">
        <f>IF(' Peticions ET'!R101="", "",' Peticions ET'!R101)</f>
        <v/>
      </c>
      <c r="R111" s="31" t="str">
        <f>IF(' Peticions ET'!S101="", "",' Peticions ET'!S101)</f>
        <v/>
      </c>
      <c r="S111" t="str">
        <f>IF(' Peticions ET'!P101="", "",' Peticions ET'!P101)</f>
        <v/>
      </c>
      <c r="T111" s="264" t="str">
        <f>IF(' Peticions ET'!Q101="", "",' Peticions ET'!Q101)</f>
        <v/>
      </c>
      <c r="U111" s="1"/>
      <c r="V111" s="1"/>
      <c r="W111" s="3"/>
      <c r="X111" s="31"/>
      <c r="Y111" s="31"/>
      <c r="Z111" s="31"/>
      <c r="AA111" s="32"/>
      <c r="AB111" s="33"/>
      <c r="AC111" s="33"/>
      <c r="AD111" s="33"/>
      <c r="AE111" s="33"/>
      <c r="AF111" s="34"/>
      <c r="AG111" s="34"/>
      <c r="AH111" s="34"/>
      <c r="AI111" s="34"/>
      <c r="AJ111" s="35" t="str">
        <f>IF(' Peticions ET'!Z101="", "",' Peticions ET'!Z101)</f>
        <v/>
      </c>
      <c r="AK111" s="143"/>
      <c r="AL111" s="36"/>
      <c r="AM111" s="37" t="str">
        <f t="shared" si="21"/>
        <v/>
      </c>
      <c r="AN111" s="38" t="str">
        <f t="shared" si="22"/>
        <v/>
      </c>
      <c r="AO111" s="39" t="str">
        <f t="shared" si="23"/>
        <v/>
      </c>
      <c r="AP111" s="40" t="str">
        <f t="shared" si="24"/>
        <v/>
      </c>
      <c r="AQ111" s="229" t="str">
        <f t="shared" si="25"/>
        <v/>
      </c>
      <c r="AR111" s="220">
        <f>IF(A111="",0,IF(BJ111="S",COUNTIF($AQ$17:AQ111,AQ111),0))</f>
        <v>0</v>
      </c>
      <c r="AS111" s="41" t="str">
        <f t="shared" si="36"/>
        <v/>
      </c>
      <c r="AT111" s="42">
        <f xml:space="preserve"> IF(AS111&lt;&gt;"",VLOOKUP(AS111,Calculs!$B$2:$C$34,2,FALSE),0)</f>
        <v>0</v>
      </c>
      <c r="AU111" s="42">
        <f>IF(I111&lt;&gt;"",IF(LEFT(I111,1)="S", Calculs!$C$63,0),0)</f>
        <v>0</v>
      </c>
      <c r="AV111" s="42">
        <f>IF(J111&lt;&gt;"",IF(LEFT(J111,1)="S", Calculs!$C$53,0),0)</f>
        <v>0</v>
      </c>
      <c r="AW111" s="42">
        <f>IF(K111&lt;&gt;"",IF(LEFT(K111,1)="S", Calculs!$C$54,0),0)</f>
        <v>0</v>
      </c>
      <c r="AX111" s="43" t="str">
        <f t="shared" si="26"/>
        <v/>
      </c>
      <c r="AY111" s="43" t="str">
        <f t="shared" si="27"/>
        <v/>
      </c>
      <c r="AZ111" s="43">
        <f>SUMIF(Calculs!$B$2:$B$34,AX111,Calculs!$C$2:$C$34)</f>
        <v>0</v>
      </c>
      <c r="BA111" s="42">
        <f>IF(O111&lt;&gt;"",IF(LEFT(O111,1)="S", Calculs!$C$54,0),0)</f>
        <v>0</v>
      </c>
      <c r="BB111" s="42">
        <f>IF(P111&lt;&gt;"",IF(LEFT(P111,1)="S", Calculs!$C$53,0),0)</f>
        <v>0</v>
      </c>
      <c r="BC111" s="229" t="str">
        <f t="shared" si="28"/>
        <v/>
      </c>
      <c r="BD111" s="220">
        <f>IF(A111="",0, IF(BK111="S",COUNTIF($BC$17:BC111,BC111),0))</f>
        <v>0</v>
      </c>
      <c r="BE111" s="42">
        <f xml:space="preserve"> IF(Q111&lt;&gt;"",IF(Q111&lt;&gt;"Sense monitor",VLOOKUP(_xlfn.CONCAT(LEFT(Q111,2),IF(BF111="NO",".SA",".AA")),Calculs!$B$41:$C$48,2,FALSE),0),0)</f>
        <v>0</v>
      </c>
      <c r="BF111" s="42" t="str">
        <f t="shared" si="29"/>
        <v>NO</v>
      </c>
      <c r="BG111" s="43" t="str">
        <f t="shared" si="37"/>
        <v/>
      </c>
      <c r="BH111" s="42">
        <f>SUMIF(Calculs!$B$32:$B$36,TRIM(BG111),Calculs!$C$32:$C$36)</f>
        <v>0</v>
      </c>
      <c r="BI111" s="42">
        <f>IF(T111&lt;&gt;"",IF(LEFT(T111,1)="S", SUMIF(Calculs!$B$67:$B$70, TRIM(BG111), Calculs!$C$67:$C$70),0),0)</f>
        <v>0</v>
      </c>
      <c r="BJ111" s="40" t="str">
        <f t="shared" si="38"/>
        <v>N</v>
      </c>
      <c r="BK111" s="219" t="str">
        <f t="shared" si="30"/>
        <v>N</v>
      </c>
      <c r="BL111" s="42">
        <f t="shared" si="39"/>
        <v>0</v>
      </c>
      <c r="BM111" s="42"/>
      <c r="BN111" s="42"/>
      <c r="BO111" s="42">
        <f>IF(B111="",0,IF(AND(BJ111="S",AR111=1), VLOOKUP(B111,Calculs!$B$94:$D$99,3), 0) + IF(AND(BK111="S",BD111=1), VLOOKUP(B111,Calculs!$B$94:$F$99,5), 0))</f>
        <v>0</v>
      </c>
      <c r="BP111" s="40" t="str">
        <f t="shared" si="31"/>
        <v/>
      </c>
      <c r="BQ111" s="219" t="str">
        <f t="shared" si="32"/>
        <v/>
      </c>
      <c r="BR111" s="264" t="str">
        <f t="shared" si="33"/>
        <v/>
      </c>
      <c r="BS111" s="264" t="str">
        <f t="shared" si="34"/>
        <v/>
      </c>
    </row>
    <row r="112" spans="1:71" ht="12.75" customHeight="1">
      <c r="A112" s="217" t="str">
        <f>IF(' Peticions ET'!A102="", "",' Peticions ET'!A102)</f>
        <v/>
      </c>
      <c r="B112" s="167" t="str">
        <f t="shared" si="35"/>
        <v/>
      </c>
      <c r="C112" s="167" t="str">
        <f>IF(' Peticions ET'!B102="", "",' Peticions ET'!B102)</f>
        <v/>
      </c>
      <c r="D112" s="167" t="str">
        <f>IF(' Peticions ET'!C102="", "",' Peticions ET'!C102)</f>
        <v/>
      </c>
      <c r="E112" s="167" t="str">
        <f>IF(' Peticions ET'!D102="", "",' Peticions ET'!D102)</f>
        <v/>
      </c>
      <c r="F112" s="166" t="str">
        <f>IF(' Peticions ET'!E102="", "",' Peticions ET'!E102)</f>
        <v/>
      </c>
      <c r="G112" s="166" t="str">
        <f>IF(' Peticions ET'!F102="", "",' Peticions ET'!F102)</f>
        <v/>
      </c>
      <c r="H112" s="30" t="str">
        <f>IF(' Peticions ET'!G102="", "",' Peticions ET'!G102)</f>
        <v/>
      </c>
      <c r="I112" s="40" t="str">
        <f>IF(' Peticions ET'!H102="", "",' Peticions ET'!H102)</f>
        <v/>
      </c>
      <c r="J112" s="40" t="str">
        <f>IF(' Peticions ET'!I102="", "",' Peticions ET'!I102)</f>
        <v/>
      </c>
      <c r="K112" s="40" t="str">
        <f>IF(' Peticions ET'!J102="", "",' Peticions ET'!J102)</f>
        <v/>
      </c>
      <c r="L112" s="30" t="str">
        <f>IF(' Peticions ET'!K102="", "",' Peticions ET'!K102)</f>
        <v/>
      </c>
      <c r="M112" s="30" t="str">
        <f>IF(' Peticions ET'!L102="", "",' Peticions ET'!L102)</f>
        <v/>
      </c>
      <c r="N112" s="30" t="str">
        <f>IF(' Peticions ET'!M102="", "",' Peticions ET'!M102)</f>
        <v/>
      </c>
      <c r="O112" s="40" t="str">
        <f>IF(' Peticions ET'!O102="", "",' Peticions ET'!O102)</f>
        <v/>
      </c>
      <c r="P112" s="7" t="str">
        <f>IF(' Peticions ET'!N102="", "",' Peticions ET'!N102)</f>
        <v/>
      </c>
      <c r="Q112" s="31" t="str">
        <f>IF(' Peticions ET'!R102="", "",' Peticions ET'!R102)</f>
        <v/>
      </c>
      <c r="R112" s="31" t="str">
        <f>IF(' Peticions ET'!S102="", "",' Peticions ET'!S102)</f>
        <v/>
      </c>
      <c r="S112" t="str">
        <f>IF(' Peticions ET'!P102="", "",' Peticions ET'!P102)</f>
        <v/>
      </c>
      <c r="T112" s="264" t="str">
        <f>IF(' Peticions ET'!Q102="", "",' Peticions ET'!Q102)</f>
        <v/>
      </c>
      <c r="U112" s="1"/>
      <c r="V112" s="1"/>
      <c r="W112" s="3"/>
      <c r="X112" s="31"/>
      <c r="Y112" s="31"/>
      <c r="Z112" s="31"/>
      <c r="AA112" s="32"/>
      <c r="AB112" s="33"/>
      <c r="AC112" s="33"/>
      <c r="AD112" s="33"/>
      <c r="AE112" s="33"/>
      <c r="AF112" s="34"/>
      <c r="AG112" s="34"/>
      <c r="AH112" s="34"/>
      <c r="AI112" s="34"/>
      <c r="AJ112" s="35" t="str">
        <f>IF(' Peticions ET'!Z102="", "",' Peticions ET'!Z102)</f>
        <v/>
      </c>
      <c r="AK112" s="143"/>
      <c r="AL112" s="36"/>
      <c r="AM112" s="37" t="str">
        <f t="shared" si="21"/>
        <v/>
      </c>
      <c r="AN112" s="38" t="str">
        <f t="shared" si="22"/>
        <v/>
      </c>
      <c r="AO112" s="39" t="str">
        <f t="shared" si="23"/>
        <v/>
      </c>
      <c r="AP112" s="40" t="str">
        <f t="shared" si="24"/>
        <v/>
      </c>
      <c r="AQ112" s="229" t="str">
        <f t="shared" si="25"/>
        <v/>
      </c>
      <c r="AR112" s="220">
        <f>IF(A112="",0,IF(BJ112="S",COUNTIF($AQ$17:AQ112,AQ112),0))</f>
        <v>0</v>
      </c>
      <c r="AS112" s="41" t="str">
        <f t="shared" si="36"/>
        <v/>
      </c>
      <c r="AT112" s="42">
        <f xml:space="preserve"> IF(AS112&lt;&gt;"",VLOOKUP(AS112,Calculs!$B$2:$C$34,2,FALSE),0)</f>
        <v>0</v>
      </c>
      <c r="AU112" s="42">
        <f>IF(I112&lt;&gt;"",IF(LEFT(I112,1)="S", Calculs!$C$63,0),0)</f>
        <v>0</v>
      </c>
      <c r="AV112" s="42">
        <f>IF(J112&lt;&gt;"",IF(LEFT(J112,1)="S", Calculs!$C$53,0),0)</f>
        <v>0</v>
      </c>
      <c r="AW112" s="42">
        <f>IF(K112&lt;&gt;"",IF(LEFT(K112,1)="S", Calculs!$C$54,0),0)</f>
        <v>0</v>
      </c>
      <c r="AX112" s="43" t="str">
        <f t="shared" si="26"/>
        <v/>
      </c>
      <c r="AY112" s="43" t="str">
        <f t="shared" si="27"/>
        <v/>
      </c>
      <c r="AZ112" s="43">
        <f>SUMIF(Calculs!$B$2:$B$34,AX112,Calculs!$C$2:$C$34)</f>
        <v>0</v>
      </c>
      <c r="BA112" s="42">
        <f>IF(O112&lt;&gt;"",IF(LEFT(O112,1)="S", Calculs!$C$54,0),0)</f>
        <v>0</v>
      </c>
      <c r="BB112" s="42">
        <f>IF(P112&lt;&gt;"",IF(LEFT(P112,1)="S", Calculs!$C$53,0),0)</f>
        <v>0</v>
      </c>
      <c r="BC112" s="229" t="str">
        <f t="shared" si="28"/>
        <v/>
      </c>
      <c r="BD112" s="220">
        <f>IF(A112="",0, IF(BK112="S",COUNTIF($BC$17:BC112,BC112),0))</f>
        <v>0</v>
      </c>
      <c r="BE112" s="42">
        <f xml:space="preserve"> IF(Q112&lt;&gt;"",IF(Q112&lt;&gt;"Sense monitor",VLOOKUP(_xlfn.CONCAT(LEFT(Q112,2),IF(BF112="NO",".SA",".AA")),Calculs!$B$41:$C$48,2,FALSE),0),0)</f>
        <v>0</v>
      </c>
      <c r="BF112" s="42" t="str">
        <f t="shared" si="29"/>
        <v>NO</v>
      </c>
      <c r="BG112" s="43" t="str">
        <f t="shared" si="37"/>
        <v/>
      </c>
      <c r="BH112" s="42">
        <f>SUMIF(Calculs!$B$32:$B$36,TRIM(BG112),Calculs!$C$32:$C$36)</f>
        <v>0</v>
      </c>
      <c r="BI112" s="42">
        <f>IF(T112&lt;&gt;"",IF(LEFT(T112,1)="S", SUMIF(Calculs!$B$67:$B$70, TRIM(BG112), Calculs!$C$67:$C$70),0),0)</f>
        <v>0</v>
      </c>
      <c r="BJ112" s="40" t="str">
        <f t="shared" si="38"/>
        <v>N</v>
      </c>
      <c r="BK112" s="219" t="str">
        <f t="shared" si="30"/>
        <v>N</v>
      </c>
      <c r="BL112" s="42">
        <f t="shared" si="39"/>
        <v>0</v>
      </c>
      <c r="BM112" s="42"/>
      <c r="BN112" s="42"/>
      <c r="BO112" s="42">
        <f>IF(B112="",0,IF(AND(BJ112="S",AR112=1), VLOOKUP(B112,Calculs!$B$94:$D$99,3), 0) + IF(AND(BK112="S",BD112=1), VLOOKUP(B112,Calculs!$B$94:$F$99,5), 0))</f>
        <v>0</v>
      </c>
      <c r="BP112" s="40" t="str">
        <f t="shared" si="31"/>
        <v/>
      </c>
      <c r="BQ112" s="219" t="str">
        <f t="shared" si="32"/>
        <v/>
      </c>
      <c r="BR112" s="264" t="str">
        <f t="shared" si="33"/>
        <v/>
      </c>
      <c r="BS112" s="264" t="str">
        <f t="shared" si="34"/>
        <v/>
      </c>
    </row>
    <row r="113" spans="1:71" ht="12.75" customHeight="1">
      <c r="A113" s="217" t="str">
        <f>IF(' Peticions ET'!A103="", "",' Peticions ET'!A103)</f>
        <v/>
      </c>
      <c r="B113" s="167" t="str">
        <f t="shared" si="35"/>
        <v/>
      </c>
      <c r="C113" s="167" t="str">
        <f>IF(' Peticions ET'!B103="", "",' Peticions ET'!B103)</f>
        <v/>
      </c>
      <c r="D113" s="167" t="str">
        <f>IF(' Peticions ET'!C103="", "",' Peticions ET'!C103)</f>
        <v/>
      </c>
      <c r="E113" s="167" t="str">
        <f>IF(' Peticions ET'!D103="", "",' Peticions ET'!D103)</f>
        <v/>
      </c>
      <c r="F113" s="166" t="str">
        <f>IF(' Peticions ET'!E103="", "",' Peticions ET'!E103)</f>
        <v/>
      </c>
      <c r="G113" s="166" t="str">
        <f>IF(' Peticions ET'!F103="", "",' Peticions ET'!F103)</f>
        <v/>
      </c>
      <c r="H113" s="30" t="str">
        <f>IF(' Peticions ET'!G103="", "",' Peticions ET'!G103)</f>
        <v/>
      </c>
      <c r="I113" s="40" t="str">
        <f>IF(' Peticions ET'!H103="", "",' Peticions ET'!H103)</f>
        <v/>
      </c>
      <c r="J113" s="40" t="str">
        <f>IF(' Peticions ET'!I103="", "",' Peticions ET'!I103)</f>
        <v/>
      </c>
      <c r="K113" s="40" t="str">
        <f>IF(' Peticions ET'!J103="", "",' Peticions ET'!J103)</f>
        <v/>
      </c>
      <c r="L113" s="30" t="str">
        <f>IF(' Peticions ET'!K103="", "",' Peticions ET'!K103)</f>
        <v/>
      </c>
      <c r="M113" s="30" t="str">
        <f>IF(' Peticions ET'!L103="", "",' Peticions ET'!L103)</f>
        <v/>
      </c>
      <c r="N113" s="30" t="str">
        <f>IF(' Peticions ET'!M103="", "",' Peticions ET'!M103)</f>
        <v/>
      </c>
      <c r="O113" s="40" t="str">
        <f>IF(' Peticions ET'!O103="", "",' Peticions ET'!O103)</f>
        <v/>
      </c>
      <c r="P113" s="7" t="str">
        <f>IF(' Peticions ET'!N103="", "",' Peticions ET'!N103)</f>
        <v/>
      </c>
      <c r="Q113" s="31" t="str">
        <f>IF(' Peticions ET'!R103="", "",' Peticions ET'!R103)</f>
        <v/>
      </c>
      <c r="R113" s="31" t="str">
        <f>IF(' Peticions ET'!S103="", "",' Peticions ET'!S103)</f>
        <v/>
      </c>
      <c r="S113" t="str">
        <f>IF(' Peticions ET'!P103="", "",' Peticions ET'!P103)</f>
        <v/>
      </c>
      <c r="T113" s="264" t="str">
        <f>IF(' Peticions ET'!Q103="", "",' Peticions ET'!Q103)</f>
        <v/>
      </c>
      <c r="U113" s="1"/>
      <c r="V113" s="1"/>
      <c r="W113" s="3"/>
      <c r="X113" s="31"/>
      <c r="Y113" s="31"/>
      <c r="Z113" s="31"/>
      <c r="AA113" s="32"/>
      <c r="AB113" s="33"/>
      <c r="AC113" s="33"/>
      <c r="AD113" s="33"/>
      <c r="AE113" s="33"/>
      <c r="AF113" s="34"/>
      <c r="AG113" s="34"/>
      <c r="AH113" s="34"/>
      <c r="AI113" s="34"/>
      <c r="AJ113" s="35" t="str">
        <f>IF(' Peticions ET'!Z103="", "",' Peticions ET'!Z103)</f>
        <v/>
      </c>
      <c r="AK113" s="143"/>
      <c r="AL113" s="36"/>
      <c r="AM113" s="37" t="str">
        <f t="shared" si="21"/>
        <v/>
      </c>
      <c r="AN113" s="38" t="str">
        <f t="shared" si="22"/>
        <v/>
      </c>
      <c r="AO113" s="39" t="str">
        <f t="shared" si="23"/>
        <v/>
      </c>
      <c r="AP113" s="40" t="str">
        <f t="shared" si="24"/>
        <v/>
      </c>
      <c r="AQ113" s="229" t="str">
        <f t="shared" si="25"/>
        <v/>
      </c>
      <c r="AR113" s="220">
        <f>IF(A113="",0,IF(BJ113="S",COUNTIF($AQ$17:AQ113,AQ113),0))</f>
        <v>0</v>
      </c>
      <c r="AS113" s="41" t="str">
        <f t="shared" si="36"/>
        <v/>
      </c>
      <c r="AT113" s="42">
        <f xml:space="preserve"> IF(AS113&lt;&gt;"",VLOOKUP(AS113,Calculs!$B$2:$C$34,2,FALSE),0)</f>
        <v>0</v>
      </c>
      <c r="AU113" s="42">
        <f>IF(I113&lt;&gt;"",IF(LEFT(I113,1)="S", Calculs!$C$63,0),0)</f>
        <v>0</v>
      </c>
      <c r="AV113" s="42">
        <f>IF(J113&lt;&gt;"",IF(LEFT(J113,1)="S", Calculs!$C$53,0),0)</f>
        <v>0</v>
      </c>
      <c r="AW113" s="42">
        <f>IF(K113&lt;&gt;"",IF(LEFT(K113,1)="S", Calculs!$C$54,0),0)</f>
        <v>0</v>
      </c>
      <c r="AX113" s="43" t="str">
        <f t="shared" si="26"/>
        <v/>
      </c>
      <c r="AY113" s="43" t="str">
        <f t="shared" si="27"/>
        <v/>
      </c>
      <c r="AZ113" s="43">
        <f>SUMIF(Calculs!$B$2:$B$34,AX113,Calculs!$C$2:$C$34)</f>
        <v>0</v>
      </c>
      <c r="BA113" s="42">
        <f>IF(O113&lt;&gt;"",IF(LEFT(O113,1)="S", Calculs!$C$54,0),0)</f>
        <v>0</v>
      </c>
      <c r="BB113" s="42">
        <f>IF(P113&lt;&gt;"",IF(LEFT(P113,1)="S", Calculs!$C$53,0),0)</f>
        <v>0</v>
      </c>
      <c r="BC113" s="229" t="str">
        <f t="shared" si="28"/>
        <v/>
      </c>
      <c r="BD113" s="220">
        <f>IF(A113="",0, IF(BK113="S",COUNTIF($BC$17:BC113,BC113),0))</f>
        <v>0</v>
      </c>
      <c r="BE113" s="42">
        <f xml:space="preserve"> IF(Q113&lt;&gt;"",IF(Q113&lt;&gt;"Sense monitor",VLOOKUP(_xlfn.CONCAT(LEFT(Q113,2),IF(BF113="NO",".SA",".AA")),Calculs!$B$41:$C$48,2,FALSE),0),0)</f>
        <v>0</v>
      </c>
      <c r="BF113" s="42" t="str">
        <f t="shared" si="29"/>
        <v>NO</v>
      </c>
      <c r="BG113" s="43" t="str">
        <f t="shared" si="37"/>
        <v/>
      </c>
      <c r="BH113" s="42">
        <f>SUMIF(Calculs!$B$32:$B$36,TRIM(BG113),Calculs!$C$32:$C$36)</f>
        <v>0</v>
      </c>
      <c r="BI113" s="42">
        <f>IF(T113&lt;&gt;"",IF(LEFT(T113,1)="S", SUMIF(Calculs!$B$67:$B$70, TRIM(BG113), Calculs!$C$67:$C$70),0),0)</f>
        <v>0</v>
      </c>
      <c r="BJ113" s="40" t="str">
        <f t="shared" si="38"/>
        <v>N</v>
      </c>
      <c r="BK113" s="219" t="str">
        <f t="shared" si="30"/>
        <v>N</v>
      </c>
      <c r="BL113" s="42">
        <f t="shared" si="39"/>
        <v>0</v>
      </c>
      <c r="BM113" s="42"/>
      <c r="BN113" s="42"/>
      <c r="BO113" s="42">
        <f>IF(B113="",0,IF(AND(BJ113="S",AR113=1), VLOOKUP(B113,Calculs!$B$94:$D$99,3), 0) + IF(AND(BK113="S",BD113=1), VLOOKUP(B113,Calculs!$B$94:$F$99,5), 0))</f>
        <v>0</v>
      </c>
      <c r="BP113" s="40" t="str">
        <f t="shared" si="31"/>
        <v/>
      </c>
      <c r="BQ113" s="219" t="str">
        <f t="shared" si="32"/>
        <v/>
      </c>
      <c r="BR113" s="264" t="str">
        <f t="shared" si="33"/>
        <v/>
      </c>
      <c r="BS113" s="264" t="str">
        <f t="shared" si="34"/>
        <v/>
      </c>
    </row>
    <row r="114" spans="1:71" ht="12.75" customHeight="1">
      <c r="A114" s="217" t="str">
        <f>IF(' Peticions ET'!A104="", "",' Peticions ET'!A104)</f>
        <v/>
      </c>
      <c r="B114" s="167" t="str">
        <f t="shared" si="35"/>
        <v/>
      </c>
      <c r="C114" s="167" t="str">
        <f>IF(' Peticions ET'!B104="", "",' Peticions ET'!B104)</f>
        <v/>
      </c>
      <c r="D114" s="167" t="str">
        <f>IF(' Peticions ET'!C104="", "",' Peticions ET'!C104)</f>
        <v/>
      </c>
      <c r="E114" s="167" t="str">
        <f>IF(' Peticions ET'!D104="", "",' Peticions ET'!D104)</f>
        <v/>
      </c>
      <c r="F114" s="166" t="str">
        <f>IF(' Peticions ET'!E104="", "",' Peticions ET'!E104)</f>
        <v/>
      </c>
      <c r="G114" s="166" t="str">
        <f>IF(' Peticions ET'!F104="", "",' Peticions ET'!F104)</f>
        <v/>
      </c>
      <c r="H114" s="30" t="str">
        <f>IF(' Peticions ET'!G104="", "",' Peticions ET'!G104)</f>
        <v/>
      </c>
      <c r="I114" s="40" t="str">
        <f>IF(' Peticions ET'!H104="", "",' Peticions ET'!H104)</f>
        <v/>
      </c>
      <c r="J114" s="40" t="str">
        <f>IF(' Peticions ET'!I104="", "",' Peticions ET'!I104)</f>
        <v/>
      </c>
      <c r="K114" s="40" t="str">
        <f>IF(' Peticions ET'!J104="", "",' Peticions ET'!J104)</f>
        <v/>
      </c>
      <c r="L114" s="30" t="str">
        <f>IF(' Peticions ET'!K104="", "",' Peticions ET'!K104)</f>
        <v/>
      </c>
      <c r="M114" s="30" t="str">
        <f>IF(' Peticions ET'!L104="", "",' Peticions ET'!L104)</f>
        <v/>
      </c>
      <c r="N114" s="30" t="str">
        <f>IF(' Peticions ET'!M104="", "",' Peticions ET'!M104)</f>
        <v/>
      </c>
      <c r="O114" s="40" t="str">
        <f>IF(' Peticions ET'!O104="", "",' Peticions ET'!O104)</f>
        <v/>
      </c>
      <c r="P114" s="7" t="str">
        <f>IF(' Peticions ET'!N104="", "",' Peticions ET'!N104)</f>
        <v/>
      </c>
      <c r="Q114" s="31" t="str">
        <f>IF(' Peticions ET'!R104="", "",' Peticions ET'!R104)</f>
        <v/>
      </c>
      <c r="R114" s="31" t="str">
        <f>IF(' Peticions ET'!S104="", "",' Peticions ET'!S104)</f>
        <v/>
      </c>
      <c r="S114" t="str">
        <f>IF(' Peticions ET'!P104="", "",' Peticions ET'!P104)</f>
        <v/>
      </c>
      <c r="T114" s="264" t="str">
        <f>IF(' Peticions ET'!Q104="", "",' Peticions ET'!Q104)</f>
        <v/>
      </c>
      <c r="U114" s="1"/>
      <c r="V114" s="1"/>
      <c r="W114" s="3"/>
      <c r="X114" s="31"/>
      <c r="Y114" s="31"/>
      <c r="Z114" s="31"/>
      <c r="AA114" s="32"/>
      <c r="AB114" s="33"/>
      <c r="AC114" s="33"/>
      <c r="AD114" s="33"/>
      <c r="AE114" s="33"/>
      <c r="AF114" s="34"/>
      <c r="AG114" s="34"/>
      <c r="AH114" s="34"/>
      <c r="AI114" s="34"/>
      <c r="AJ114" s="35" t="str">
        <f>IF(' Peticions ET'!Z104="", "",' Peticions ET'!Z104)</f>
        <v/>
      </c>
      <c r="AK114" s="143"/>
      <c r="AL114" s="36"/>
      <c r="AM114" s="37" t="str">
        <f t="shared" si="21"/>
        <v/>
      </c>
      <c r="AN114" s="38" t="str">
        <f t="shared" si="22"/>
        <v/>
      </c>
      <c r="AO114" s="39" t="str">
        <f t="shared" si="23"/>
        <v/>
      </c>
      <c r="AP114" s="40" t="str">
        <f t="shared" si="24"/>
        <v/>
      </c>
      <c r="AQ114" s="229" t="str">
        <f t="shared" si="25"/>
        <v/>
      </c>
      <c r="AR114" s="220">
        <f>IF(A114="",0,IF(BJ114="S",COUNTIF($AQ$17:AQ114,AQ114),0))</f>
        <v>0</v>
      </c>
      <c r="AS114" s="41" t="str">
        <f t="shared" si="36"/>
        <v/>
      </c>
      <c r="AT114" s="42">
        <f xml:space="preserve"> IF(AS114&lt;&gt;"",VLOOKUP(AS114,Calculs!$B$2:$C$34,2,FALSE),0)</f>
        <v>0</v>
      </c>
      <c r="AU114" s="42">
        <f>IF(I114&lt;&gt;"",IF(LEFT(I114,1)="S", Calculs!$C$63,0),0)</f>
        <v>0</v>
      </c>
      <c r="AV114" s="42">
        <f>IF(J114&lt;&gt;"",IF(LEFT(J114,1)="S", Calculs!$C$53,0),0)</f>
        <v>0</v>
      </c>
      <c r="AW114" s="42">
        <f>IF(K114&lt;&gt;"",IF(LEFT(K114,1)="S", Calculs!$C$54,0),0)</f>
        <v>0</v>
      </c>
      <c r="AX114" s="43" t="str">
        <f t="shared" si="26"/>
        <v/>
      </c>
      <c r="AY114" s="43" t="str">
        <f t="shared" si="27"/>
        <v/>
      </c>
      <c r="AZ114" s="43">
        <f>SUMIF(Calculs!$B$2:$B$34,AX114,Calculs!$C$2:$C$34)</f>
        <v>0</v>
      </c>
      <c r="BA114" s="42">
        <f>IF(O114&lt;&gt;"",IF(LEFT(O114,1)="S", Calculs!$C$54,0),0)</f>
        <v>0</v>
      </c>
      <c r="BB114" s="42">
        <f>IF(P114&lt;&gt;"",IF(LEFT(P114,1)="S", Calculs!$C$53,0),0)</f>
        <v>0</v>
      </c>
      <c r="BC114" s="229" t="str">
        <f t="shared" si="28"/>
        <v/>
      </c>
      <c r="BD114" s="220">
        <f>IF(A114="",0, IF(BK114="S",COUNTIF($BC$17:BC114,BC114),0))</f>
        <v>0</v>
      </c>
      <c r="BE114" s="42">
        <f xml:space="preserve"> IF(Q114&lt;&gt;"",IF(Q114&lt;&gt;"Sense monitor",VLOOKUP(_xlfn.CONCAT(LEFT(Q114,2),IF(BF114="NO",".SA",".AA")),Calculs!$B$41:$C$48,2,FALSE),0),0)</f>
        <v>0</v>
      </c>
      <c r="BF114" s="42" t="str">
        <f t="shared" si="29"/>
        <v>NO</v>
      </c>
      <c r="BG114" s="43" t="str">
        <f t="shared" si="37"/>
        <v/>
      </c>
      <c r="BH114" s="42">
        <f>SUMIF(Calculs!$B$32:$B$36,TRIM(BG114),Calculs!$C$32:$C$36)</f>
        <v>0</v>
      </c>
      <c r="BI114" s="42">
        <f>IF(T114&lt;&gt;"",IF(LEFT(T114,1)="S", SUMIF(Calculs!$B$67:$B$70, TRIM(BG114), Calculs!$C$67:$C$70),0),0)</f>
        <v>0</v>
      </c>
      <c r="BJ114" s="40" t="str">
        <f t="shared" si="38"/>
        <v>N</v>
      </c>
      <c r="BK114" s="219" t="str">
        <f t="shared" si="30"/>
        <v>N</v>
      </c>
      <c r="BL114" s="42">
        <f t="shared" si="39"/>
        <v>0</v>
      </c>
      <c r="BM114" s="42"/>
      <c r="BN114" s="42"/>
      <c r="BO114" s="42">
        <f>IF(B114="",0,IF(AND(BJ114="S",AR114=1), VLOOKUP(B114,Calculs!$B$94:$D$99,3), 0) + IF(AND(BK114="S",BD114=1), VLOOKUP(B114,Calculs!$B$94:$F$99,5), 0))</f>
        <v>0</v>
      </c>
      <c r="BP114" s="40" t="str">
        <f t="shared" si="31"/>
        <v/>
      </c>
      <c r="BQ114" s="219" t="str">
        <f t="shared" si="32"/>
        <v/>
      </c>
      <c r="BR114" s="264" t="str">
        <f t="shared" si="33"/>
        <v/>
      </c>
      <c r="BS114" s="264" t="str">
        <f t="shared" si="34"/>
        <v/>
      </c>
    </row>
    <row r="115" spans="1:71" ht="12.75" customHeight="1">
      <c r="A115" s="217" t="str">
        <f>IF(' Peticions ET'!A105="", "",' Peticions ET'!A105)</f>
        <v/>
      </c>
      <c r="B115" s="167" t="str">
        <f t="shared" si="35"/>
        <v/>
      </c>
      <c r="C115" s="167" t="str">
        <f>IF(' Peticions ET'!B105="", "",' Peticions ET'!B105)</f>
        <v/>
      </c>
      <c r="D115" s="167" t="str">
        <f>IF(' Peticions ET'!C105="", "",' Peticions ET'!C105)</f>
        <v/>
      </c>
      <c r="E115" s="167" t="str">
        <f>IF(' Peticions ET'!D105="", "",' Peticions ET'!D105)</f>
        <v/>
      </c>
      <c r="F115" s="166" t="str">
        <f>IF(' Peticions ET'!E105="", "",' Peticions ET'!E105)</f>
        <v/>
      </c>
      <c r="G115" s="166" t="str">
        <f>IF(' Peticions ET'!F105="", "",' Peticions ET'!F105)</f>
        <v/>
      </c>
      <c r="H115" s="30" t="str">
        <f>IF(' Peticions ET'!G105="", "",' Peticions ET'!G105)</f>
        <v/>
      </c>
      <c r="I115" s="40" t="str">
        <f>IF(' Peticions ET'!H105="", "",' Peticions ET'!H105)</f>
        <v/>
      </c>
      <c r="J115" s="40" t="str">
        <f>IF(' Peticions ET'!I105="", "",' Peticions ET'!I105)</f>
        <v/>
      </c>
      <c r="K115" s="40" t="str">
        <f>IF(' Peticions ET'!J105="", "",' Peticions ET'!J105)</f>
        <v/>
      </c>
      <c r="L115" s="30" t="str">
        <f>IF(' Peticions ET'!K105="", "",' Peticions ET'!K105)</f>
        <v/>
      </c>
      <c r="M115" s="30" t="str">
        <f>IF(' Peticions ET'!L105="", "",' Peticions ET'!L105)</f>
        <v/>
      </c>
      <c r="N115" s="30" t="str">
        <f>IF(' Peticions ET'!M105="", "",' Peticions ET'!M105)</f>
        <v/>
      </c>
      <c r="O115" s="40" t="str">
        <f>IF(' Peticions ET'!O105="", "",' Peticions ET'!O105)</f>
        <v/>
      </c>
      <c r="P115" s="7" t="str">
        <f>IF(' Peticions ET'!N105="", "",' Peticions ET'!N105)</f>
        <v/>
      </c>
      <c r="Q115" s="31" t="str">
        <f>IF(' Peticions ET'!R105="", "",' Peticions ET'!R105)</f>
        <v/>
      </c>
      <c r="R115" s="31" t="str">
        <f>IF(' Peticions ET'!S105="", "",' Peticions ET'!S105)</f>
        <v/>
      </c>
      <c r="S115" t="str">
        <f>IF(' Peticions ET'!P105="", "",' Peticions ET'!P105)</f>
        <v/>
      </c>
      <c r="T115" s="264" t="str">
        <f>IF(' Peticions ET'!Q105="", "",' Peticions ET'!Q105)</f>
        <v/>
      </c>
      <c r="U115" s="1"/>
      <c r="V115" s="1"/>
      <c r="W115" s="3"/>
      <c r="X115" s="31"/>
      <c r="Y115" s="31"/>
      <c r="Z115" s="31"/>
      <c r="AA115" s="32"/>
      <c r="AB115" s="33"/>
      <c r="AC115" s="33"/>
      <c r="AD115" s="33"/>
      <c r="AE115" s="33"/>
      <c r="AF115" s="34"/>
      <c r="AG115" s="34"/>
      <c r="AH115" s="34"/>
      <c r="AI115" s="34"/>
      <c r="AJ115" s="35" t="str">
        <f>IF(' Peticions ET'!Z105="", "",' Peticions ET'!Z105)</f>
        <v/>
      </c>
      <c r="AK115" s="143"/>
      <c r="AL115" s="36"/>
      <c r="AM115" s="37" t="str">
        <f t="shared" si="21"/>
        <v/>
      </c>
      <c r="AN115" s="38" t="str">
        <f t="shared" si="22"/>
        <v/>
      </c>
      <c r="AO115" s="39" t="str">
        <f t="shared" si="23"/>
        <v/>
      </c>
      <c r="AP115" s="40" t="str">
        <f t="shared" si="24"/>
        <v/>
      </c>
      <c r="AQ115" s="229" t="str">
        <f t="shared" si="25"/>
        <v/>
      </c>
      <c r="AR115" s="220">
        <f>IF(A115="",0,IF(BJ115="S",COUNTIF($AQ$17:AQ115,AQ115),0))</f>
        <v>0</v>
      </c>
      <c r="AS115" s="41" t="str">
        <f t="shared" si="36"/>
        <v/>
      </c>
      <c r="AT115" s="42">
        <f xml:space="preserve"> IF(AS115&lt;&gt;"",VLOOKUP(AS115,Calculs!$B$2:$C$34,2,FALSE),0)</f>
        <v>0</v>
      </c>
      <c r="AU115" s="42">
        <f>IF(I115&lt;&gt;"",IF(LEFT(I115,1)="S", Calculs!$C$63,0),0)</f>
        <v>0</v>
      </c>
      <c r="AV115" s="42">
        <f>IF(J115&lt;&gt;"",IF(LEFT(J115,1)="S", Calculs!$C$53,0),0)</f>
        <v>0</v>
      </c>
      <c r="AW115" s="42">
        <f>IF(K115&lt;&gt;"",IF(LEFT(K115,1)="S", Calculs!$C$54,0),0)</f>
        <v>0</v>
      </c>
      <c r="AX115" s="43" t="str">
        <f t="shared" si="26"/>
        <v/>
      </c>
      <c r="AY115" s="43" t="str">
        <f t="shared" si="27"/>
        <v/>
      </c>
      <c r="AZ115" s="43">
        <f>SUMIF(Calculs!$B$2:$B$34,AX115,Calculs!$C$2:$C$34)</f>
        <v>0</v>
      </c>
      <c r="BA115" s="42">
        <f>IF(O115&lt;&gt;"",IF(LEFT(O115,1)="S", Calculs!$C$54,0),0)</f>
        <v>0</v>
      </c>
      <c r="BB115" s="42">
        <f>IF(P115&lt;&gt;"",IF(LEFT(P115,1)="S", Calculs!$C$53,0),0)</f>
        <v>0</v>
      </c>
      <c r="BC115" s="229" t="str">
        <f t="shared" si="28"/>
        <v/>
      </c>
      <c r="BD115" s="220">
        <f>IF(A115="",0, IF(BK115="S",COUNTIF($BC$17:BC115,BC115),0))</f>
        <v>0</v>
      </c>
      <c r="BE115" s="42">
        <f xml:space="preserve"> IF(Q115&lt;&gt;"",IF(Q115&lt;&gt;"Sense monitor",VLOOKUP(_xlfn.CONCAT(LEFT(Q115,2),IF(BF115="NO",".SA",".AA")),Calculs!$B$41:$C$48,2,FALSE),0),0)</f>
        <v>0</v>
      </c>
      <c r="BF115" s="42" t="str">
        <f t="shared" si="29"/>
        <v>NO</v>
      </c>
      <c r="BG115" s="43" t="str">
        <f t="shared" si="37"/>
        <v/>
      </c>
      <c r="BH115" s="42">
        <f>SUMIF(Calculs!$B$32:$B$36,TRIM(BG115),Calculs!$C$32:$C$36)</f>
        <v>0</v>
      </c>
      <c r="BI115" s="42">
        <f>IF(T115&lt;&gt;"",IF(LEFT(T115,1)="S", SUMIF(Calculs!$B$67:$B$70, TRIM(BG115), Calculs!$C$67:$C$70),0),0)</f>
        <v>0</v>
      </c>
      <c r="BJ115" s="40" t="str">
        <f t="shared" si="38"/>
        <v>N</v>
      </c>
      <c r="BK115" s="219" t="str">
        <f t="shared" si="30"/>
        <v>N</v>
      </c>
      <c r="BL115" s="42">
        <f t="shared" si="39"/>
        <v>0</v>
      </c>
      <c r="BM115" s="42"/>
      <c r="BN115" s="42"/>
      <c r="BO115" s="42">
        <f>IF(B115="",0,IF(AND(BJ115="S",AR115=1), VLOOKUP(B115,Calculs!$B$94:$D$99,3), 0) + IF(AND(BK115="S",BD115=1), VLOOKUP(B115,Calculs!$B$94:$F$99,5), 0))</f>
        <v>0</v>
      </c>
      <c r="BP115" s="40" t="str">
        <f t="shared" si="31"/>
        <v/>
      </c>
      <c r="BQ115" s="219" t="str">
        <f t="shared" si="32"/>
        <v/>
      </c>
      <c r="BR115" s="264" t="str">
        <f t="shared" si="33"/>
        <v/>
      </c>
      <c r="BS115" s="264" t="str">
        <f t="shared" si="34"/>
        <v/>
      </c>
    </row>
    <row r="116" spans="1:71" ht="12.75" customHeight="1">
      <c r="A116" s="217" t="str">
        <f>IF(' Peticions ET'!A106="", "",' Peticions ET'!A106)</f>
        <v/>
      </c>
      <c r="B116" s="167" t="str">
        <f t="shared" si="35"/>
        <v/>
      </c>
      <c r="C116" s="167" t="str">
        <f>IF(' Peticions ET'!B106="", "",' Peticions ET'!B106)</f>
        <v/>
      </c>
      <c r="D116" s="167" t="str">
        <f>IF(' Peticions ET'!C106="", "",' Peticions ET'!C106)</f>
        <v/>
      </c>
      <c r="E116" s="167" t="str">
        <f>IF(' Peticions ET'!D106="", "",' Peticions ET'!D106)</f>
        <v/>
      </c>
      <c r="F116" s="166" t="str">
        <f>IF(' Peticions ET'!E106="", "",' Peticions ET'!E106)</f>
        <v/>
      </c>
      <c r="G116" s="166" t="str">
        <f>IF(' Peticions ET'!F106="", "",' Peticions ET'!F106)</f>
        <v/>
      </c>
      <c r="H116" s="30" t="str">
        <f>IF(' Peticions ET'!G106="", "",' Peticions ET'!G106)</f>
        <v/>
      </c>
      <c r="I116" s="40" t="str">
        <f>IF(' Peticions ET'!H106="", "",' Peticions ET'!H106)</f>
        <v/>
      </c>
      <c r="J116" s="40" t="str">
        <f>IF(' Peticions ET'!I106="", "",' Peticions ET'!I106)</f>
        <v/>
      </c>
      <c r="K116" s="40" t="str">
        <f>IF(' Peticions ET'!J106="", "",' Peticions ET'!J106)</f>
        <v/>
      </c>
      <c r="L116" s="30" t="str">
        <f>IF(' Peticions ET'!K106="", "",' Peticions ET'!K106)</f>
        <v/>
      </c>
      <c r="M116" s="30" t="str">
        <f>IF(' Peticions ET'!L106="", "",' Peticions ET'!L106)</f>
        <v/>
      </c>
      <c r="N116" s="30" t="str">
        <f>IF(' Peticions ET'!M106="", "",' Peticions ET'!M106)</f>
        <v/>
      </c>
      <c r="O116" s="40" t="str">
        <f>IF(' Peticions ET'!O106="", "",' Peticions ET'!O106)</f>
        <v/>
      </c>
      <c r="P116" s="7" t="str">
        <f>IF(' Peticions ET'!N106="", "",' Peticions ET'!N106)</f>
        <v/>
      </c>
      <c r="Q116" s="31" t="str">
        <f>IF(' Peticions ET'!R106="", "",' Peticions ET'!R106)</f>
        <v/>
      </c>
      <c r="R116" s="31" t="str">
        <f>IF(' Peticions ET'!S106="", "",' Peticions ET'!S106)</f>
        <v/>
      </c>
      <c r="S116" t="str">
        <f>IF(' Peticions ET'!P106="", "",' Peticions ET'!P106)</f>
        <v/>
      </c>
      <c r="T116" s="264" t="str">
        <f>IF(' Peticions ET'!Q106="", "",' Peticions ET'!Q106)</f>
        <v/>
      </c>
      <c r="U116" s="1"/>
      <c r="V116" s="1"/>
      <c r="W116" s="3"/>
      <c r="X116" s="31"/>
      <c r="Y116" s="31"/>
      <c r="Z116" s="31"/>
      <c r="AA116" s="32"/>
      <c r="AB116" s="33"/>
      <c r="AC116" s="33"/>
      <c r="AD116" s="33"/>
      <c r="AE116" s="33"/>
      <c r="AF116" s="34"/>
      <c r="AG116" s="34"/>
      <c r="AH116" s="34"/>
      <c r="AI116" s="34"/>
      <c r="AJ116" s="35" t="str">
        <f>IF(' Peticions ET'!Z106="", "",' Peticions ET'!Z106)</f>
        <v/>
      </c>
      <c r="AK116" s="143"/>
      <c r="AL116" s="36"/>
      <c r="AM116" s="37" t="str">
        <f t="shared" si="21"/>
        <v/>
      </c>
      <c r="AN116" s="38" t="str">
        <f t="shared" si="22"/>
        <v/>
      </c>
      <c r="AO116" s="39" t="str">
        <f t="shared" si="23"/>
        <v/>
      </c>
      <c r="AP116" s="40" t="str">
        <f t="shared" si="24"/>
        <v/>
      </c>
      <c r="AQ116" s="229" t="str">
        <f t="shared" si="25"/>
        <v/>
      </c>
      <c r="AR116" s="220">
        <f>IF(A116="",0,IF(BJ116="S",COUNTIF($AQ$17:AQ116,AQ116),0))</f>
        <v>0</v>
      </c>
      <c r="AS116" s="41" t="str">
        <f t="shared" si="36"/>
        <v/>
      </c>
      <c r="AT116" s="42">
        <f xml:space="preserve"> IF(AS116&lt;&gt;"",VLOOKUP(AS116,Calculs!$B$2:$C$34,2,FALSE),0)</f>
        <v>0</v>
      </c>
      <c r="AU116" s="42">
        <f>IF(I116&lt;&gt;"",IF(LEFT(I116,1)="S", Calculs!$C$63,0),0)</f>
        <v>0</v>
      </c>
      <c r="AV116" s="42">
        <f>IF(J116&lt;&gt;"",IF(LEFT(J116,1)="S", Calculs!$C$53,0),0)</f>
        <v>0</v>
      </c>
      <c r="AW116" s="42">
        <f>IF(K116&lt;&gt;"",IF(LEFT(K116,1)="S", Calculs!$C$54,0),0)</f>
        <v>0</v>
      </c>
      <c r="AX116" s="43" t="str">
        <f t="shared" si="26"/>
        <v/>
      </c>
      <c r="AY116" s="43" t="str">
        <f t="shared" si="27"/>
        <v/>
      </c>
      <c r="AZ116" s="43">
        <f>SUMIF(Calculs!$B$2:$B$34,AX116,Calculs!$C$2:$C$34)</f>
        <v>0</v>
      </c>
      <c r="BA116" s="42">
        <f>IF(O116&lt;&gt;"",IF(LEFT(O116,1)="S", Calculs!$C$54,0),0)</f>
        <v>0</v>
      </c>
      <c r="BB116" s="42">
        <f>IF(P116&lt;&gt;"",IF(LEFT(P116,1)="S", Calculs!$C$53,0),0)</f>
        <v>0</v>
      </c>
      <c r="BC116" s="229" t="str">
        <f t="shared" si="28"/>
        <v/>
      </c>
      <c r="BD116" s="220">
        <f>IF(A116="",0, IF(BK116="S",COUNTIF($BC$17:BC116,BC116),0))</f>
        <v>0</v>
      </c>
      <c r="BE116" s="42">
        <f xml:space="preserve"> IF(Q116&lt;&gt;"",IF(Q116&lt;&gt;"Sense monitor",VLOOKUP(_xlfn.CONCAT(LEFT(Q116,2),IF(BF116="NO",".SA",".AA")),Calculs!$B$41:$C$48,2,FALSE),0),0)</f>
        <v>0</v>
      </c>
      <c r="BF116" s="42" t="str">
        <f t="shared" si="29"/>
        <v>NO</v>
      </c>
      <c r="BG116" s="43" t="str">
        <f t="shared" si="37"/>
        <v/>
      </c>
      <c r="BH116" s="42">
        <f>SUMIF(Calculs!$B$32:$B$36,TRIM(BG116),Calculs!$C$32:$C$36)</f>
        <v>0</v>
      </c>
      <c r="BI116" s="42">
        <f>IF(T116&lt;&gt;"",IF(LEFT(T116,1)="S", SUMIF(Calculs!$B$67:$B$70, TRIM(BG116), Calculs!$C$67:$C$70),0),0)</f>
        <v>0</v>
      </c>
      <c r="BJ116" s="40" t="str">
        <f t="shared" si="38"/>
        <v>N</v>
      </c>
      <c r="BK116" s="219" t="str">
        <f t="shared" si="30"/>
        <v>N</v>
      </c>
      <c r="BL116" s="42">
        <f t="shared" si="39"/>
        <v>0</v>
      </c>
      <c r="BM116" s="42"/>
      <c r="BN116" s="42"/>
      <c r="BO116" s="42">
        <f>IF(B116="",0,IF(AND(BJ116="S",AR116=1), VLOOKUP(B116,Calculs!$B$94:$D$99,3), 0) + IF(AND(BK116="S",BD116=1), VLOOKUP(B116,Calculs!$B$94:$F$99,5), 0))</f>
        <v>0</v>
      </c>
      <c r="BP116" s="40" t="str">
        <f t="shared" si="31"/>
        <v/>
      </c>
      <c r="BQ116" s="219" t="str">
        <f t="shared" si="32"/>
        <v/>
      </c>
      <c r="BR116" s="264" t="str">
        <f t="shared" si="33"/>
        <v/>
      </c>
      <c r="BS116" s="264" t="str">
        <f t="shared" si="34"/>
        <v/>
      </c>
    </row>
    <row r="117" spans="1:71" ht="12.75" customHeight="1">
      <c r="A117" s="217" t="str">
        <f>IF(' Peticions ET'!A107="", "",' Peticions ET'!A107)</f>
        <v/>
      </c>
      <c r="B117" s="167" t="str">
        <f t="shared" si="35"/>
        <v/>
      </c>
      <c r="C117" s="167" t="str">
        <f>IF(' Peticions ET'!B107="", "",' Peticions ET'!B107)</f>
        <v/>
      </c>
      <c r="D117" s="167" t="str">
        <f>IF(' Peticions ET'!C107="", "",' Peticions ET'!C107)</f>
        <v/>
      </c>
      <c r="E117" s="167" t="str">
        <f>IF(' Peticions ET'!D107="", "",' Peticions ET'!D107)</f>
        <v/>
      </c>
      <c r="F117" s="166" t="str">
        <f>IF(' Peticions ET'!E107="", "",' Peticions ET'!E107)</f>
        <v/>
      </c>
      <c r="G117" s="166" t="str">
        <f>IF(' Peticions ET'!F107="", "",' Peticions ET'!F107)</f>
        <v/>
      </c>
      <c r="H117" s="30" t="str">
        <f>IF(' Peticions ET'!G107="", "",' Peticions ET'!G107)</f>
        <v/>
      </c>
      <c r="I117" s="40" t="str">
        <f>IF(' Peticions ET'!H107="", "",' Peticions ET'!H107)</f>
        <v/>
      </c>
      <c r="J117" s="40" t="str">
        <f>IF(' Peticions ET'!I107="", "",' Peticions ET'!I107)</f>
        <v/>
      </c>
      <c r="K117" s="40" t="str">
        <f>IF(' Peticions ET'!J107="", "",' Peticions ET'!J107)</f>
        <v/>
      </c>
      <c r="L117" s="30" t="str">
        <f>IF(' Peticions ET'!K107="", "",' Peticions ET'!K107)</f>
        <v/>
      </c>
      <c r="M117" s="30" t="str">
        <f>IF(' Peticions ET'!L107="", "",' Peticions ET'!L107)</f>
        <v/>
      </c>
      <c r="N117" s="30" t="str">
        <f>IF(' Peticions ET'!M107="", "",' Peticions ET'!M107)</f>
        <v/>
      </c>
      <c r="O117" s="40" t="str">
        <f>IF(' Peticions ET'!O107="", "",' Peticions ET'!O107)</f>
        <v/>
      </c>
      <c r="P117" s="7" t="str">
        <f>IF(' Peticions ET'!N107="", "",' Peticions ET'!N107)</f>
        <v/>
      </c>
      <c r="Q117" s="31" t="str">
        <f>IF(' Peticions ET'!R107="", "",' Peticions ET'!R107)</f>
        <v/>
      </c>
      <c r="R117" s="31" t="str">
        <f>IF(' Peticions ET'!S107="", "",' Peticions ET'!S107)</f>
        <v/>
      </c>
      <c r="S117" t="str">
        <f>IF(' Peticions ET'!P107="", "",' Peticions ET'!P107)</f>
        <v/>
      </c>
      <c r="T117" s="264" t="str">
        <f>IF(' Peticions ET'!Q107="", "",' Peticions ET'!Q107)</f>
        <v/>
      </c>
      <c r="U117" s="1"/>
      <c r="V117" s="1"/>
      <c r="W117" s="3"/>
      <c r="X117" s="31"/>
      <c r="Y117" s="31"/>
      <c r="Z117" s="31"/>
      <c r="AA117" s="32"/>
      <c r="AB117" s="33"/>
      <c r="AC117" s="33"/>
      <c r="AD117" s="33"/>
      <c r="AE117" s="33"/>
      <c r="AF117" s="34"/>
      <c r="AG117" s="34"/>
      <c r="AH117" s="34"/>
      <c r="AI117" s="34"/>
      <c r="AJ117" s="35" t="str">
        <f>IF(' Peticions ET'!Z107="", "",' Peticions ET'!Z107)</f>
        <v/>
      </c>
      <c r="AK117" s="143"/>
      <c r="AL117" s="36"/>
      <c r="AM117" s="37" t="str">
        <f t="shared" si="21"/>
        <v/>
      </c>
      <c r="AN117" s="38" t="str">
        <f t="shared" si="22"/>
        <v/>
      </c>
      <c r="AO117" s="39" t="str">
        <f t="shared" si="23"/>
        <v/>
      </c>
      <c r="AP117" s="40" t="str">
        <f t="shared" si="24"/>
        <v/>
      </c>
      <c r="AQ117" s="229" t="str">
        <f t="shared" si="25"/>
        <v/>
      </c>
      <c r="AR117" s="220">
        <f>IF(A117="",0,IF(BJ117="S",COUNTIF($AQ$17:AQ117,AQ117),0))</f>
        <v>0</v>
      </c>
      <c r="AS117" s="41" t="str">
        <f t="shared" si="36"/>
        <v/>
      </c>
      <c r="AT117" s="42">
        <f xml:space="preserve"> IF(AS117&lt;&gt;"",VLOOKUP(AS117,Calculs!$B$2:$C$34,2,FALSE),0)</f>
        <v>0</v>
      </c>
      <c r="AU117" s="42">
        <f>IF(I117&lt;&gt;"",IF(LEFT(I117,1)="S", Calculs!$C$63,0),0)</f>
        <v>0</v>
      </c>
      <c r="AV117" s="42">
        <f>IF(J117&lt;&gt;"",IF(LEFT(J117,1)="S", Calculs!$C$53,0),0)</f>
        <v>0</v>
      </c>
      <c r="AW117" s="42">
        <f>IF(K117&lt;&gt;"",IF(LEFT(K117,1)="S", Calculs!$C$54,0),0)</f>
        <v>0</v>
      </c>
      <c r="AX117" s="43" t="str">
        <f t="shared" si="26"/>
        <v/>
      </c>
      <c r="AY117" s="43" t="str">
        <f t="shared" si="27"/>
        <v/>
      </c>
      <c r="AZ117" s="43">
        <f>SUMIF(Calculs!$B$2:$B$34,AX117,Calculs!$C$2:$C$34)</f>
        <v>0</v>
      </c>
      <c r="BA117" s="42">
        <f>IF(O117&lt;&gt;"",IF(LEFT(O117,1)="S", Calculs!$C$54,0),0)</f>
        <v>0</v>
      </c>
      <c r="BB117" s="42">
        <f>IF(P117&lt;&gt;"",IF(LEFT(P117,1)="S", Calculs!$C$53,0),0)</f>
        <v>0</v>
      </c>
      <c r="BC117" s="229" t="str">
        <f t="shared" si="28"/>
        <v/>
      </c>
      <c r="BD117" s="220">
        <f>IF(A117="",0, IF(BK117="S",COUNTIF($BC$17:BC117,BC117),0))</f>
        <v>0</v>
      </c>
      <c r="BE117" s="42">
        <f xml:space="preserve"> IF(Q117&lt;&gt;"",IF(Q117&lt;&gt;"Sense monitor",VLOOKUP(_xlfn.CONCAT(LEFT(Q117,2),IF(BF117="NO",".SA",".AA")),Calculs!$B$41:$C$48,2,FALSE),0),0)</f>
        <v>0</v>
      </c>
      <c r="BF117" s="42" t="str">
        <f t="shared" si="29"/>
        <v>NO</v>
      </c>
      <c r="BG117" s="43" t="str">
        <f t="shared" si="37"/>
        <v/>
      </c>
      <c r="BH117" s="42">
        <f>SUMIF(Calculs!$B$32:$B$36,TRIM(BG117),Calculs!$C$32:$C$36)</f>
        <v>0</v>
      </c>
      <c r="BI117" s="42">
        <f>IF(T117&lt;&gt;"",IF(LEFT(T117,1)="S", SUMIF(Calculs!$B$67:$B$70, TRIM(BG117), Calculs!$C$67:$C$70),0),0)</f>
        <v>0</v>
      </c>
      <c r="BJ117" s="40" t="str">
        <f t="shared" si="38"/>
        <v>N</v>
      </c>
      <c r="BK117" s="219" t="str">
        <f t="shared" si="30"/>
        <v>N</v>
      </c>
      <c r="BL117" s="42">
        <f t="shared" si="39"/>
        <v>0</v>
      </c>
      <c r="BM117" s="42"/>
      <c r="BN117" s="42"/>
      <c r="BO117" s="42">
        <f>IF(B117="",0,IF(AND(BJ117="S",AR117=1), VLOOKUP(B117,Calculs!$B$94:$D$99,3), 0) + IF(AND(BK117="S",BD117=1), VLOOKUP(B117,Calculs!$B$94:$F$99,5), 0))</f>
        <v>0</v>
      </c>
      <c r="BP117" s="40" t="str">
        <f t="shared" si="31"/>
        <v/>
      </c>
      <c r="BQ117" s="219" t="str">
        <f t="shared" si="32"/>
        <v/>
      </c>
      <c r="BR117" s="264" t="str">
        <f t="shared" si="33"/>
        <v/>
      </c>
      <c r="BS117" s="264" t="str">
        <f t="shared" si="34"/>
        <v/>
      </c>
    </row>
    <row r="118" spans="1:71" ht="12.75" customHeight="1">
      <c r="A118" s="217" t="str">
        <f>IF(' Peticions ET'!A108="", "",' Peticions ET'!A108)</f>
        <v/>
      </c>
      <c r="B118" s="167" t="str">
        <f t="shared" si="35"/>
        <v/>
      </c>
      <c r="C118" s="167" t="str">
        <f>IF(' Peticions ET'!B108="", "",' Peticions ET'!B108)</f>
        <v/>
      </c>
      <c r="D118" s="167" t="str">
        <f>IF(' Peticions ET'!C108="", "",' Peticions ET'!C108)</f>
        <v/>
      </c>
      <c r="E118" s="167" t="str">
        <f>IF(' Peticions ET'!D108="", "",' Peticions ET'!D108)</f>
        <v/>
      </c>
      <c r="F118" s="166" t="str">
        <f>IF(' Peticions ET'!E108="", "",' Peticions ET'!E108)</f>
        <v/>
      </c>
      <c r="G118" s="166" t="str">
        <f>IF(' Peticions ET'!F108="", "",' Peticions ET'!F108)</f>
        <v/>
      </c>
      <c r="H118" s="30" t="str">
        <f>IF(' Peticions ET'!G108="", "",' Peticions ET'!G108)</f>
        <v/>
      </c>
      <c r="I118" s="40" t="str">
        <f>IF(' Peticions ET'!H108="", "",' Peticions ET'!H108)</f>
        <v/>
      </c>
      <c r="J118" s="40" t="str">
        <f>IF(' Peticions ET'!I108="", "",' Peticions ET'!I108)</f>
        <v/>
      </c>
      <c r="K118" s="40" t="str">
        <f>IF(' Peticions ET'!J108="", "",' Peticions ET'!J108)</f>
        <v/>
      </c>
      <c r="L118" s="30" t="str">
        <f>IF(' Peticions ET'!K108="", "",' Peticions ET'!K108)</f>
        <v/>
      </c>
      <c r="M118" s="30" t="str">
        <f>IF(' Peticions ET'!L108="", "",' Peticions ET'!L108)</f>
        <v/>
      </c>
      <c r="N118" s="30" t="str">
        <f>IF(' Peticions ET'!M108="", "",' Peticions ET'!M108)</f>
        <v/>
      </c>
      <c r="O118" s="40" t="str">
        <f>IF(' Peticions ET'!O108="", "",' Peticions ET'!O108)</f>
        <v/>
      </c>
      <c r="P118" s="7" t="str">
        <f>IF(' Peticions ET'!N108="", "",' Peticions ET'!N108)</f>
        <v/>
      </c>
      <c r="Q118" s="31" t="str">
        <f>IF(' Peticions ET'!R108="", "",' Peticions ET'!R108)</f>
        <v/>
      </c>
      <c r="R118" s="31" t="str">
        <f>IF(' Peticions ET'!S108="", "",' Peticions ET'!S108)</f>
        <v/>
      </c>
      <c r="S118" t="str">
        <f>IF(' Peticions ET'!P108="", "",' Peticions ET'!P108)</f>
        <v/>
      </c>
      <c r="T118" s="264" t="str">
        <f>IF(' Peticions ET'!Q108="", "",' Peticions ET'!Q108)</f>
        <v/>
      </c>
      <c r="U118" s="1"/>
      <c r="V118" s="1"/>
      <c r="W118" s="3"/>
      <c r="X118" s="31"/>
      <c r="Y118" s="31"/>
      <c r="Z118" s="31"/>
      <c r="AA118" s="32"/>
      <c r="AB118" s="33"/>
      <c r="AC118" s="33"/>
      <c r="AD118" s="33"/>
      <c r="AE118" s="33"/>
      <c r="AF118" s="34"/>
      <c r="AG118" s="34"/>
      <c r="AH118" s="34"/>
      <c r="AI118" s="34"/>
      <c r="AJ118" s="35" t="str">
        <f>IF(' Peticions ET'!Z108="", "",' Peticions ET'!Z108)</f>
        <v/>
      </c>
      <c r="AK118" s="143"/>
      <c r="AL118" s="36"/>
      <c r="AM118" s="37" t="str">
        <f t="shared" si="21"/>
        <v/>
      </c>
      <c r="AN118" s="38" t="str">
        <f t="shared" si="22"/>
        <v/>
      </c>
      <c r="AO118" s="39" t="str">
        <f t="shared" si="23"/>
        <v/>
      </c>
      <c r="AP118" s="40" t="str">
        <f t="shared" si="24"/>
        <v/>
      </c>
      <c r="AQ118" s="229" t="str">
        <f t="shared" si="25"/>
        <v/>
      </c>
      <c r="AR118" s="220">
        <f>IF(A118="",0,IF(BJ118="S",COUNTIF($AQ$17:AQ118,AQ118),0))</f>
        <v>0</v>
      </c>
      <c r="AS118" s="41" t="str">
        <f t="shared" si="36"/>
        <v/>
      </c>
      <c r="AT118" s="42">
        <f xml:space="preserve"> IF(AS118&lt;&gt;"",VLOOKUP(AS118,Calculs!$B$2:$C$34,2,FALSE),0)</f>
        <v>0</v>
      </c>
      <c r="AU118" s="42">
        <f>IF(I118&lt;&gt;"",IF(LEFT(I118,1)="S", Calculs!$C$63,0),0)</f>
        <v>0</v>
      </c>
      <c r="AV118" s="42">
        <f>IF(J118&lt;&gt;"",IF(LEFT(J118,1)="S", Calculs!$C$53,0),0)</f>
        <v>0</v>
      </c>
      <c r="AW118" s="42">
        <f>IF(K118&lt;&gt;"",IF(LEFT(K118,1)="S", Calculs!$C$54,0),0)</f>
        <v>0</v>
      </c>
      <c r="AX118" s="43" t="str">
        <f t="shared" si="26"/>
        <v/>
      </c>
      <c r="AY118" s="43" t="str">
        <f t="shared" si="27"/>
        <v/>
      </c>
      <c r="AZ118" s="43">
        <f>SUMIF(Calculs!$B$2:$B$34,AX118,Calculs!$C$2:$C$34)</f>
        <v>0</v>
      </c>
      <c r="BA118" s="42">
        <f>IF(O118&lt;&gt;"",IF(LEFT(O118,1)="S", Calculs!$C$54,0),0)</f>
        <v>0</v>
      </c>
      <c r="BB118" s="42">
        <f>IF(P118&lt;&gt;"",IF(LEFT(P118,1)="S", Calculs!$C$53,0),0)</f>
        <v>0</v>
      </c>
      <c r="BC118" s="229" t="str">
        <f t="shared" si="28"/>
        <v/>
      </c>
      <c r="BD118" s="220">
        <f>IF(A118="",0, IF(BK118="S",COUNTIF($BC$17:BC118,BC118),0))</f>
        <v>0</v>
      </c>
      <c r="BE118" s="42">
        <f xml:space="preserve"> IF(Q118&lt;&gt;"",IF(Q118&lt;&gt;"Sense monitor",VLOOKUP(_xlfn.CONCAT(LEFT(Q118,2),IF(BF118="NO",".SA",".AA")),Calculs!$B$41:$C$48,2,FALSE),0),0)</f>
        <v>0</v>
      </c>
      <c r="BF118" s="42" t="str">
        <f t="shared" si="29"/>
        <v>NO</v>
      </c>
      <c r="BG118" s="43" t="str">
        <f t="shared" si="37"/>
        <v/>
      </c>
      <c r="BH118" s="42">
        <f>SUMIF(Calculs!$B$32:$B$36,TRIM(BG118),Calculs!$C$32:$C$36)</f>
        <v>0</v>
      </c>
      <c r="BI118" s="42">
        <f>IF(T118&lt;&gt;"",IF(LEFT(T118,1)="S", SUMIF(Calculs!$B$67:$B$70, TRIM(BG118), Calculs!$C$67:$C$70),0),0)</f>
        <v>0</v>
      </c>
      <c r="BJ118" s="40" t="str">
        <f t="shared" si="38"/>
        <v>N</v>
      </c>
      <c r="BK118" s="219" t="str">
        <f t="shared" si="30"/>
        <v>N</v>
      </c>
      <c r="BL118" s="42">
        <f t="shared" si="39"/>
        <v>0</v>
      </c>
      <c r="BM118" s="42"/>
      <c r="BN118" s="42"/>
      <c r="BO118" s="42">
        <f>IF(B118="",0,IF(AND(BJ118="S",AR118=1), VLOOKUP(B118,Calculs!$B$94:$D$99,3), 0) + IF(AND(BK118="S",BD118=1), VLOOKUP(B118,Calculs!$B$94:$F$99,5), 0))</f>
        <v>0</v>
      </c>
      <c r="BP118" s="40" t="str">
        <f t="shared" si="31"/>
        <v/>
      </c>
      <c r="BQ118" s="219" t="str">
        <f t="shared" si="32"/>
        <v/>
      </c>
      <c r="BR118" s="264" t="str">
        <f t="shared" si="33"/>
        <v/>
      </c>
      <c r="BS118" s="264" t="str">
        <f t="shared" si="34"/>
        <v/>
      </c>
    </row>
    <row r="119" spans="1:71" ht="12.75" customHeight="1">
      <c r="A119" s="217" t="str">
        <f>IF(' Peticions ET'!A109="", "",' Peticions ET'!A109)</f>
        <v/>
      </c>
      <c r="B119" s="167" t="str">
        <f t="shared" si="35"/>
        <v/>
      </c>
      <c r="C119" s="167" t="str">
        <f>IF(' Peticions ET'!B109="", "",' Peticions ET'!B109)</f>
        <v/>
      </c>
      <c r="D119" s="167" t="str">
        <f>IF(' Peticions ET'!C109="", "",' Peticions ET'!C109)</f>
        <v/>
      </c>
      <c r="E119" s="167" t="str">
        <f>IF(' Peticions ET'!D109="", "",' Peticions ET'!D109)</f>
        <v/>
      </c>
      <c r="F119" s="166" t="str">
        <f>IF(' Peticions ET'!E109="", "",' Peticions ET'!E109)</f>
        <v/>
      </c>
      <c r="G119" s="166" t="str">
        <f>IF(' Peticions ET'!F109="", "",' Peticions ET'!F109)</f>
        <v/>
      </c>
      <c r="H119" s="30" t="str">
        <f>IF(' Peticions ET'!G109="", "",' Peticions ET'!G109)</f>
        <v/>
      </c>
      <c r="I119" s="40" t="str">
        <f>IF(' Peticions ET'!H109="", "",' Peticions ET'!H109)</f>
        <v/>
      </c>
      <c r="J119" s="40" t="str">
        <f>IF(' Peticions ET'!I109="", "",' Peticions ET'!I109)</f>
        <v/>
      </c>
      <c r="K119" s="40" t="str">
        <f>IF(' Peticions ET'!J109="", "",' Peticions ET'!J109)</f>
        <v/>
      </c>
      <c r="L119" s="30" t="str">
        <f>IF(' Peticions ET'!K109="", "",' Peticions ET'!K109)</f>
        <v/>
      </c>
      <c r="M119" s="30" t="str">
        <f>IF(' Peticions ET'!L109="", "",' Peticions ET'!L109)</f>
        <v/>
      </c>
      <c r="N119" s="30" t="str">
        <f>IF(' Peticions ET'!M109="", "",' Peticions ET'!M109)</f>
        <v/>
      </c>
      <c r="O119" s="40" t="str">
        <f>IF(' Peticions ET'!O109="", "",' Peticions ET'!O109)</f>
        <v/>
      </c>
      <c r="P119" s="7" t="str">
        <f>IF(' Peticions ET'!N109="", "",' Peticions ET'!N109)</f>
        <v/>
      </c>
      <c r="Q119" s="31" t="str">
        <f>IF(' Peticions ET'!R109="", "",' Peticions ET'!R109)</f>
        <v/>
      </c>
      <c r="R119" s="31" t="str">
        <f>IF(' Peticions ET'!S109="", "",' Peticions ET'!S109)</f>
        <v/>
      </c>
      <c r="S119" t="str">
        <f>IF(' Peticions ET'!P109="", "",' Peticions ET'!P109)</f>
        <v/>
      </c>
      <c r="T119" s="264" t="str">
        <f>IF(' Peticions ET'!Q109="", "",' Peticions ET'!Q109)</f>
        <v/>
      </c>
      <c r="U119" s="1"/>
      <c r="V119" s="1"/>
      <c r="W119" s="3"/>
      <c r="X119" s="31"/>
      <c r="Y119" s="31"/>
      <c r="Z119" s="31"/>
      <c r="AA119" s="32"/>
      <c r="AB119" s="33"/>
      <c r="AC119" s="33"/>
      <c r="AD119" s="33"/>
      <c r="AE119" s="33"/>
      <c r="AF119" s="34"/>
      <c r="AG119" s="34"/>
      <c r="AH119" s="34"/>
      <c r="AI119" s="34"/>
      <c r="AJ119" s="35" t="str">
        <f>IF(' Peticions ET'!Z109="", "",' Peticions ET'!Z109)</f>
        <v/>
      </c>
      <c r="AK119" s="143"/>
      <c r="AL119" s="36"/>
      <c r="AM119" s="37" t="str">
        <f t="shared" si="21"/>
        <v/>
      </c>
      <c r="AN119" s="38" t="str">
        <f t="shared" si="22"/>
        <v/>
      </c>
      <c r="AO119" s="39" t="str">
        <f t="shared" si="23"/>
        <v/>
      </c>
      <c r="AP119" s="40" t="str">
        <f t="shared" si="24"/>
        <v/>
      </c>
      <c r="AQ119" s="229" t="str">
        <f t="shared" si="25"/>
        <v/>
      </c>
      <c r="AR119" s="220">
        <f>IF(A119="",0,IF(BJ119="S",COUNTIF($AQ$17:AQ119,AQ119),0))</f>
        <v>0</v>
      </c>
      <c r="AS119" s="41" t="str">
        <f t="shared" si="36"/>
        <v/>
      </c>
      <c r="AT119" s="42">
        <f xml:space="preserve"> IF(AS119&lt;&gt;"",VLOOKUP(AS119,Calculs!$B$2:$C$34,2,FALSE),0)</f>
        <v>0</v>
      </c>
      <c r="AU119" s="42">
        <f>IF(I119&lt;&gt;"",IF(LEFT(I119,1)="S", Calculs!$C$63,0),0)</f>
        <v>0</v>
      </c>
      <c r="AV119" s="42">
        <f>IF(J119&lt;&gt;"",IF(LEFT(J119,1)="S", Calculs!$C$53,0),0)</f>
        <v>0</v>
      </c>
      <c r="AW119" s="42">
        <f>IF(K119&lt;&gt;"",IF(LEFT(K119,1)="S", Calculs!$C$54,0),0)</f>
        <v>0</v>
      </c>
      <c r="AX119" s="43" t="str">
        <f t="shared" si="26"/>
        <v/>
      </c>
      <c r="AY119" s="43" t="str">
        <f t="shared" si="27"/>
        <v/>
      </c>
      <c r="AZ119" s="43">
        <f>SUMIF(Calculs!$B$2:$B$34,AX119,Calculs!$C$2:$C$34)</f>
        <v>0</v>
      </c>
      <c r="BA119" s="42">
        <f>IF(O119&lt;&gt;"",IF(LEFT(O119,1)="S", Calculs!$C$54,0),0)</f>
        <v>0</v>
      </c>
      <c r="BB119" s="42">
        <f>IF(P119&lt;&gt;"",IF(LEFT(P119,1)="S", Calculs!$C$53,0),0)</f>
        <v>0</v>
      </c>
      <c r="BC119" s="229" t="str">
        <f t="shared" si="28"/>
        <v/>
      </c>
      <c r="BD119" s="220">
        <f>IF(A119="",0, IF(BK119="S",COUNTIF($BC$17:BC119,BC119),0))</f>
        <v>0</v>
      </c>
      <c r="BE119" s="42">
        <f xml:space="preserve"> IF(Q119&lt;&gt;"",IF(Q119&lt;&gt;"Sense monitor",VLOOKUP(_xlfn.CONCAT(LEFT(Q119,2),IF(BF119="NO",".SA",".AA")),Calculs!$B$41:$C$48,2,FALSE),0),0)</f>
        <v>0</v>
      </c>
      <c r="BF119" s="42" t="str">
        <f t="shared" si="29"/>
        <v>NO</v>
      </c>
      <c r="BG119" s="43" t="str">
        <f t="shared" si="37"/>
        <v/>
      </c>
      <c r="BH119" s="42">
        <f>SUMIF(Calculs!$B$32:$B$36,TRIM(BG119),Calculs!$C$32:$C$36)</f>
        <v>0</v>
      </c>
      <c r="BI119" s="42">
        <f>IF(T119&lt;&gt;"",IF(LEFT(T119,1)="S", SUMIF(Calculs!$B$67:$B$70, TRIM(BG119), Calculs!$C$67:$C$70),0),0)</f>
        <v>0</v>
      </c>
      <c r="BJ119" s="40" t="str">
        <f t="shared" si="38"/>
        <v>N</v>
      </c>
      <c r="BK119" s="219" t="str">
        <f t="shared" si="30"/>
        <v>N</v>
      </c>
      <c r="BL119" s="42">
        <f t="shared" si="39"/>
        <v>0</v>
      </c>
      <c r="BM119" s="42"/>
      <c r="BN119" s="42"/>
      <c r="BO119" s="42">
        <f>IF(B119="",0,IF(AND(BJ119="S",AR119=1), VLOOKUP(B119,Calculs!$B$94:$D$99,3), 0) + IF(AND(BK119="S",BD119=1), VLOOKUP(B119,Calculs!$B$94:$F$99,5), 0))</f>
        <v>0</v>
      </c>
      <c r="BP119" s="40" t="str">
        <f t="shared" si="31"/>
        <v/>
      </c>
      <c r="BQ119" s="219" t="str">
        <f t="shared" si="32"/>
        <v/>
      </c>
      <c r="BR119" s="264" t="str">
        <f t="shared" si="33"/>
        <v/>
      </c>
      <c r="BS119" s="264" t="str">
        <f t="shared" si="34"/>
        <v/>
      </c>
    </row>
    <row r="120" spans="1:71" ht="12.75" customHeight="1">
      <c r="A120" s="217" t="str">
        <f>IF(' Peticions ET'!A110="", "",' Peticions ET'!A110)</f>
        <v/>
      </c>
      <c r="B120" s="167" t="str">
        <f t="shared" si="35"/>
        <v/>
      </c>
      <c r="C120" s="167" t="str">
        <f>IF(' Peticions ET'!B110="", "",' Peticions ET'!B110)</f>
        <v/>
      </c>
      <c r="D120" s="167" t="str">
        <f>IF(' Peticions ET'!C110="", "",' Peticions ET'!C110)</f>
        <v/>
      </c>
      <c r="E120" s="167" t="str">
        <f>IF(' Peticions ET'!D110="", "",' Peticions ET'!D110)</f>
        <v/>
      </c>
      <c r="F120" s="166" t="str">
        <f>IF(' Peticions ET'!E110="", "",' Peticions ET'!E110)</f>
        <v/>
      </c>
      <c r="G120" s="166" t="str">
        <f>IF(' Peticions ET'!F110="", "",' Peticions ET'!F110)</f>
        <v/>
      </c>
      <c r="H120" s="30" t="str">
        <f>IF(' Peticions ET'!G110="", "",' Peticions ET'!G110)</f>
        <v/>
      </c>
      <c r="I120" s="40" t="str">
        <f>IF(' Peticions ET'!H110="", "",' Peticions ET'!H110)</f>
        <v/>
      </c>
      <c r="J120" s="40" t="str">
        <f>IF(' Peticions ET'!I110="", "",' Peticions ET'!I110)</f>
        <v/>
      </c>
      <c r="K120" s="40" t="str">
        <f>IF(' Peticions ET'!J110="", "",' Peticions ET'!J110)</f>
        <v/>
      </c>
      <c r="L120" s="30" t="str">
        <f>IF(' Peticions ET'!K110="", "",' Peticions ET'!K110)</f>
        <v/>
      </c>
      <c r="M120" s="30" t="str">
        <f>IF(' Peticions ET'!L110="", "",' Peticions ET'!L110)</f>
        <v/>
      </c>
      <c r="N120" s="30" t="str">
        <f>IF(' Peticions ET'!M110="", "",' Peticions ET'!M110)</f>
        <v/>
      </c>
      <c r="O120" s="40" t="str">
        <f>IF(' Peticions ET'!O110="", "",' Peticions ET'!O110)</f>
        <v/>
      </c>
      <c r="P120" s="7" t="str">
        <f>IF(' Peticions ET'!N110="", "",' Peticions ET'!N110)</f>
        <v/>
      </c>
      <c r="Q120" s="31" t="str">
        <f>IF(' Peticions ET'!R110="", "",' Peticions ET'!R110)</f>
        <v/>
      </c>
      <c r="R120" s="31" t="str">
        <f>IF(' Peticions ET'!S110="", "",' Peticions ET'!S110)</f>
        <v/>
      </c>
      <c r="S120" t="str">
        <f>IF(' Peticions ET'!P110="", "",' Peticions ET'!P110)</f>
        <v/>
      </c>
      <c r="T120" s="264" t="str">
        <f>IF(' Peticions ET'!Q110="", "",' Peticions ET'!Q110)</f>
        <v/>
      </c>
      <c r="U120" s="1"/>
      <c r="V120" s="1"/>
      <c r="W120" s="3"/>
      <c r="X120" s="31"/>
      <c r="Y120" s="31"/>
      <c r="Z120" s="31"/>
      <c r="AA120" s="32"/>
      <c r="AB120" s="33"/>
      <c r="AC120" s="33"/>
      <c r="AD120" s="33"/>
      <c r="AE120" s="33"/>
      <c r="AF120" s="34"/>
      <c r="AG120" s="34"/>
      <c r="AH120" s="34"/>
      <c r="AI120" s="34"/>
      <c r="AJ120" s="35" t="str">
        <f>IF(' Peticions ET'!Z110="", "",' Peticions ET'!Z110)</f>
        <v/>
      </c>
      <c r="AK120" s="143"/>
      <c r="AL120" s="36"/>
      <c r="AM120" s="37" t="str">
        <f t="shared" si="21"/>
        <v/>
      </c>
      <c r="AN120" s="38" t="str">
        <f t="shared" si="22"/>
        <v/>
      </c>
      <c r="AO120" s="39" t="str">
        <f t="shared" si="23"/>
        <v/>
      </c>
      <c r="AP120" s="40" t="str">
        <f t="shared" si="24"/>
        <v/>
      </c>
      <c r="AQ120" s="229" t="str">
        <f t="shared" si="25"/>
        <v/>
      </c>
      <c r="AR120" s="220">
        <f>IF(A120="",0,IF(BJ120="S",COUNTIF($AQ$17:AQ120,AQ120),0))</f>
        <v>0</v>
      </c>
      <c r="AS120" s="41" t="str">
        <f t="shared" si="36"/>
        <v/>
      </c>
      <c r="AT120" s="42">
        <f xml:space="preserve"> IF(AS120&lt;&gt;"",VLOOKUP(AS120,Calculs!$B$2:$C$34,2,FALSE),0)</f>
        <v>0</v>
      </c>
      <c r="AU120" s="42">
        <f>IF(I120&lt;&gt;"",IF(LEFT(I120,1)="S", Calculs!$C$63,0),0)</f>
        <v>0</v>
      </c>
      <c r="AV120" s="42">
        <f>IF(J120&lt;&gt;"",IF(LEFT(J120,1)="S", Calculs!$C$53,0),0)</f>
        <v>0</v>
      </c>
      <c r="AW120" s="42">
        <f>IF(K120&lt;&gt;"",IF(LEFT(K120,1)="S", Calculs!$C$54,0),0)</f>
        <v>0</v>
      </c>
      <c r="AX120" s="43" t="str">
        <f t="shared" si="26"/>
        <v/>
      </c>
      <c r="AY120" s="43" t="str">
        <f t="shared" si="27"/>
        <v/>
      </c>
      <c r="AZ120" s="43">
        <f>SUMIF(Calculs!$B$2:$B$34,AX120,Calculs!$C$2:$C$34)</f>
        <v>0</v>
      </c>
      <c r="BA120" s="42">
        <f>IF(O120&lt;&gt;"",IF(LEFT(O120,1)="S", Calculs!$C$54,0),0)</f>
        <v>0</v>
      </c>
      <c r="BB120" s="42">
        <f>IF(P120&lt;&gt;"",IF(LEFT(P120,1)="S", Calculs!$C$53,0),0)</f>
        <v>0</v>
      </c>
      <c r="BC120" s="229" t="str">
        <f t="shared" si="28"/>
        <v/>
      </c>
      <c r="BD120" s="220">
        <f>IF(A120="",0, IF(BK120="S",COUNTIF($BC$17:BC120,BC120),0))</f>
        <v>0</v>
      </c>
      <c r="BE120" s="42">
        <f xml:space="preserve"> IF(Q120&lt;&gt;"",IF(Q120&lt;&gt;"Sense monitor",VLOOKUP(_xlfn.CONCAT(LEFT(Q120,2),IF(BF120="NO",".SA",".AA")),Calculs!$B$41:$C$48,2,FALSE),0),0)</f>
        <v>0</v>
      </c>
      <c r="BF120" s="42" t="str">
        <f t="shared" si="29"/>
        <v>NO</v>
      </c>
      <c r="BG120" s="43" t="str">
        <f t="shared" si="37"/>
        <v/>
      </c>
      <c r="BH120" s="42">
        <f>SUMIF(Calculs!$B$32:$B$36,TRIM(BG120),Calculs!$C$32:$C$36)</f>
        <v>0</v>
      </c>
      <c r="BI120" s="42">
        <f>IF(T120&lt;&gt;"",IF(LEFT(T120,1)="S", SUMIF(Calculs!$B$67:$B$70, TRIM(BG120), Calculs!$C$67:$C$70),0),0)</f>
        <v>0</v>
      </c>
      <c r="BJ120" s="40" t="str">
        <f t="shared" si="38"/>
        <v>N</v>
      </c>
      <c r="BK120" s="219" t="str">
        <f t="shared" si="30"/>
        <v>N</v>
      </c>
      <c r="BL120" s="42">
        <f t="shared" si="39"/>
        <v>0</v>
      </c>
      <c r="BM120" s="42"/>
      <c r="BN120" s="42"/>
      <c r="BO120" s="42">
        <f>IF(B120="",0,IF(AND(BJ120="S",AR120=1), VLOOKUP(B120,Calculs!$B$94:$D$99,3), 0) + IF(AND(BK120="S",BD120=1), VLOOKUP(B120,Calculs!$B$94:$F$99,5), 0))</f>
        <v>0</v>
      </c>
      <c r="BP120" s="40" t="str">
        <f t="shared" si="31"/>
        <v/>
      </c>
      <c r="BQ120" s="219" t="str">
        <f t="shared" si="32"/>
        <v/>
      </c>
      <c r="BR120" s="264" t="str">
        <f t="shared" si="33"/>
        <v/>
      </c>
      <c r="BS120" s="264" t="str">
        <f t="shared" si="34"/>
        <v/>
      </c>
    </row>
    <row r="121" spans="1:71" ht="12.75" customHeight="1">
      <c r="A121" s="217" t="str">
        <f>IF(' Peticions ET'!A111="", "",' Peticions ET'!A111)</f>
        <v/>
      </c>
      <c r="B121" s="167" t="str">
        <f t="shared" si="35"/>
        <v/>
      </c>
      <c r="C121" s="167" t="str">
        <f>IF(' Peticions ET'!B111="", "",' Peticions ET'!B111)</f>
        <v/>
      </c>
      <c r="D121" s="167" t="str">
        <f>IF(' Peticions ET'!C111="", "",' Peticions ET'!C111)</f>
        <v/>
      </c>
      <c r="E121" s="167" t="str">
        <f>IF(' Peticions ET'!D111="", "",' Peticions ET'!D111)</f>
        <v/>
      </c>
      <c r="F121" s="166" t="str">
        <f>IF(' Peticions ET'!E111="", "",' Peticions ET'!E111)</f>
        <v/>
      </c>
      <c r="G121" s="166" t="str">
        <f>IF(' Peticions ET'!F111="", "",' Peticions ET'!F111)</f>
        <v/>
      </c>
      <c r="H121" s="30" t="str">
        <f>IF(' Peticions ET'!G111="", "",' Peticions ET'!G111)</f>
        <v/>
      </c>
      <c r="I121" s="40" t="str">
        <f>IF(' Peticions ET'!H111="", "",' Peticions ET'!H111)</f>
        <v/>
      </c>
      <c r="J121" s="40" t="str">
        <f>IF(' Peticions ET'!I111="", "",' Peticions ET'!I111)</f>
        <v/>
      </c>
      <c r="K121" s="40" t="str">
        <f>IF(' Peticions ET'!J111="", "",' Peticions ET'!J111)</f>
        <v/>
      </c>
      <c r="L121" s="30" t="str">
        <f>IF(' Peticions ET'!K111="", "",' Peticions ET'!K111)</f>
        <v/>
      </c>
      <c r="M121" s="30" t="str">
        <f>IF(' Peticions ET'!L111="", "",' Peticions ET'!L111)</f>
        <v/>
      </c>
      <c r="N121" s="30" t="str">
        <f>IF(' Peticions ET'!M111="", "",' Peticions ET'!M111)</f>
        <v/>
      </c>
      <c r="O121" s="40" t="str">
        <f>IF(' Peticions ET'!O111="", "",' Peticions ET'!O111)</f>
        <v/>
      </c>
      <c r="P121" s="7" t="str">
        <f>IF(' Peticions ET'!N111="", "",' Peticions ET'!N111)</f>
        <v/>
      </c>
      <c r="Q121" s="31" t="str">
        <f>IF(' Peticions ET'!R111="", "",' Peticions ET'!R111)</f>
        <v/>
      </c>
      <c r="R121" s="31" t="str">
        <f>IF(' Peticions ET'!S111="", "",' Peticions ET'!S111)</f>
        <v/>
      </c>
      <c r="S121" t="str">
        <f>IF(' Peticions ET'!P111="", "",' Peticions ET'!P111)</f>
        <v/>
      </c>
      <c r="T121" s="264" t="str">
        <f>IF(' Peticions ET'!Q111="", "",' Peticions ET'!Q111)</f>
        <v/>
      </c>
      <c r="U121" s="1"/>
      <c r="V121" s="1"/>
      <c r="W121" s="3"/>
      <c r="X121" s="31"/>
      <c r="Y121" s="31"/>
      <c r="Z121" s="31"/>
      <c r="AA121" s="32"/>
      <c r="AB121" s="33"/>
      <c r="AC121" s="33"/>
      <c r="AD121" s="33"/>
      <c r="AE121" s="33"/>
      <c r="AF121" s="34"/>
      <c r="AG121" s="34"/>
      <c r="AH121" s="34"/>
      <c r="AI121" s="34"/>
      <c r="AJ121" s="35" t="str">
        <f>IF(' Peticions ET'!Z111="", "",' Peticions ET'!Z111)</f>
        <v/>
      </c>
      <c r="AK121" s="143"/>
      <c r="AL121" s="36"/>
      <c r="AM121" s="37" t="str">
        <f t="shared" si="21"/>
        <v/>
      </c>
      <c r="AN121" s="38" t="str">
        <f t="shared" si="22"/>
        <v/>
      </c>
      <c r="AO121" s="39" t="str">
        <f t="shared" si="23"/>
        <v/>
      </c>
      <c r="AP121" s="40" t="str">
        <f t="shared" si="24"/>
        <v/>
      </c>
      <c r="AQ121" s="229" t="str">
        <f t="shared" si="25"/>
        <v/>
      </c>
      <c r="AR121" s="220">
        <f>IF(A121="",0,IF(BJ121="S",COUNTIF($AQ$17:AQ121,AQ121),0))</f>
        <v>0</v>
      </c>
      <c r="AS121" s="41" t="str">
        <f t="shared" si="36"/>
        <v/>
      </c>
      <c r="AT121" s="42">
        <f xml:space="preserve"> IF(AS121&lt;&gt;"",VLOOKUP(AS121,Calculs!$B$2:$C$34,2,FALSE),0)</f>
        <v>0</v>
      </c>
      <c r="AU121" s="42">
        <f>IF(I121&lt;&gt;"",IF(LEFT(I121,1)="S", Calculs!$C$63,0),0)</f>
        <v>0</v>
      </c>
      <c r="AV121" s="42">
        <f>IF(J121&lt;&gt;"",IF(LEFT(J121,1)="S", Calculs!$C$53,0),0)</f>
        <v>0</v>
      </c>
      <c r="AW121" s="42">
        <f>IF(K121&lt;&gt;"",IF(LEFT(K121,1)="S", Calculs!$C$54,0),0)</f>
        <v>0</v>
      </c>
      <c r="AX121" s="43" t="str">
        <f t="shared" si="26"/>
        <v/>
      </c>
      <c r="AY121" s="43" t="str">
        <f t="shared" si="27"/>
        <v/>
      </c>
      <c r="AZ121" s="43">
        <f>SUMIF(Calculs!$B$2:$B$34,AX121,Calculs!$C$2:$C$34)</f>
        <v>0</v>
      </c>
      <c r="BA121" s="42">
        <f>IF(O121&lt;&gt;"",IF(LEFT(O121,1)="S", Calculs!$C$54,0),0)</f>
        <v>0</v>
      </c>
      <c r="BB121" s="42">
        <f>IF(P121&lt;&gt;"",IF(LEFT(P121,1)="S", Calculs!$C$53,0),0)</f>
        <v>0</v>
      </c>
      <c r="BC121" s="229" t="str">
        <f t="shared" si="28"/>
        <v/>
      </c>
      <c r="BD121" s="220">
        <f>IF(A121="",0, IF(BK121="S",COUNTIF($BC$17:BC121,BC121),0))</f>
        <v>0</v>
      </c>
      <c r="BE121" s="42">
        <f xml:space="preserve"> IF(Q121&lt;&gt;"",IF(Q121&lt;&gt;"Sense monitor",VLOOKUP(_xlfn.CONCAT(LEFT(Q121,2),IF(BF121="NO",".SA",".AA")),Calculs!$B$41:$C$48,2,FALSE),0),0)</f>
        <v>0</v>
      </c>
      <c r="BF121" s="42" t="str">
        <f t="shared" si="29"/>
        <v>NO</v>
      </c>
      <c r="BG121" s="43" t="str">
        <f t="shared" si="37"/>
        <v/>
      </c>
      <c r="BH121" s="42">
        <f>SUMIF(Calculs!$B$32:$B$36,TRIM(BG121),Calculs!$C$32:$C$36)</f>
        <v>0</v>
      </c>
      <c r="BI121" s="42">
        <f>IF(T121&lt;&gt;"",IF(LEFT(T121,1)="S", SUMIF(Calculs!$B$67:$B$70, TRIM(BG121), Calculs!$C$67:$C$70),0),0)</f>
        <v>0</v>
      </c>
      <c r="BJ121" s="40" t="str">
        <f t="shared" si="38"/>
        <v>N</v>
      </c>
      <c r="BK121" s="219" t="str">
        <f t="shared" si="30"/>
        <v>N</v>
      </c>
      <c r="BL121" s="42">
        <f t="shared" si="39"/>
        <v>0</v>
      </c>
      <c r="BM121" s="42"/>
      <c r="BN121" s="42"/>
      <c r="BO121" s="42">
        <f>IF(B121="",0,IF(AND(BJ121="S",AR121=1), VLOOKUP(B121,Calculs!$B$94:$D$99,3), 0) + IF(AND(BK121="S",BD121=1), VLOOKUP(B121,Calculs!$B$94:$F$99,5), 0))</f>
        <v>0</v>
      </c>
      <c r="BP121" s="40" t="str">
        <f t="shared" si="31"/>
        <v/>
      </c>
      <c r="BQ121" s="219" t="str">
        <f t="shared" si="32"/>
        <v/>
      </c>
      <c r="BR121" s="264" t="str">
        <f t="shared" si="33"/>
        <v/>
      </c>
      <c r="BS121" s="264" t="str">
        <f t="shared" si="34"/>
        <v/>
      </c>
    </row>
    <row r="122" spans="1:71" ht="12.75" customHeight="1">
      <c r="A122" s="217" t="str">
        <f>IF(' Peticions ET'!A112="", "",' Peticions ET'!A112)</f>
        <v/>
      </c>
      <c r="B122" s="167" t="str">
        <f t="shared" si="35"/>
        <v/>
      </c>
      <c r="C122" s="167" t="str">
        <f>IF(' Peticions ET'!B112="", "",' Peticions ET'!B112)</f>
        <v/>
      </c>
      <c r="D122" s="167" t="str">
        <f>IF(' Peticions ET'!C112="", "",' Peticions ET'!C112)</f>
        <v/>
      </c>
      <c r="E122" s="167" t="str">
        <f>IF(' Peticions ET'!D112="", "",' Peticions ET'!D112)</f>
        <v/>
      </c>
      <c r="F122" s="166" t="str">
        <f>IF(' Peticions ET'!E112="", "",' Peticions ET'!E112)</f>
        <v/>
      </c>
      <c r="G122" s="166" t="str">
        <f>IF(' Peticions ET'!F112="", "",' Peticions ET'!F112)</f>
        <v/>
      </c>
      <c r="H122" s="30" t="str">
        <f>IF(' Peticions ET'!G112="", "",' Peticions ET'!G112)</f>
        <v/>
      </c>
      <c r="I122" s="40" t="str">
        <f>IF(' Peticions ET'!H112="", "",' Peticions ET'!H112)</f>
        <v/>
      </c>
      <c r="J122" s="40" t="str">
        <f>IF(' Peticions ET'!I112="", "",' Peticions ET'!I112)</f>
        <v/>
      </c>
      <c r="K122" s="40" t="str">
        <f>IF(' Peticions ET'!J112="", "",' Peticions ET'!J112)</f>
        <v/>
      </c>
      <c r="L122" s="30" t="str">
        <f>IF(' Peticions ET'!K112="", "",' Peticions ET'!K112)</f>
        <v/>
      </c>
      <c r="M122" s="30" t="str">
        <f>IF(' Peticions ET'!L112="", "",' Peticions ET'!L112)</f>
        <v/>
      </c>
      <c r="N122" s="30" t="str">
        <f>IF(' Peticions ET'!M112="", "",' Peticions ET'!M112)</f>
        <v/>
      </c>
      <c r="O122" s="40" t="str">
        <f>IF(' Peticions ET'!O112="", "",' Peticions ET'!O112)</f>
        <v/>
      </c>
      <c r="P122" s="7" t="str">
        <f>IF(' Peticions ET'!N112="", "",' Peticions ET'!N112)</f>
        <v/>
      </c>
      <c r="Q122" s="31" t="str">
        <f>IF(' Peticions ET'!R112="", "",' Peticions ET'!R112)</f>
        <v/>
      </c>
      <c r="R122" s="31" t="str">
        <f>IF(' Peticions ET'!S112="", "",' Peticions ET'!S112)</f>
        <v/>
      </c>
      <c r="S122" t="str">
        <f>IF(' Peticions ET'!P112="", "",' Peticions ET'!P112)</f>
        <v/>
      </c>
      <c r="T122" s="264" t="str">
        <f>IF(' Peticions ET'!Q112="", "",' Peticions ET'!Q112)</f>
        <v/>
      </c>
      <c r="U122" s="1"/>
      <c r="V122" s="1"/>
      <c r="W122" s="3"/>
      <c r="X122" s="31"/>
      <c r="Y122" s="31"/>
      <c r="Z122" s="31"/>
      <c r="AA122" s="32"/>
      <c r="AB122" s="33"/>
      <c r="AC122" s="33"/>
      <c r="AD122" s="33"/>
      <c r="AE122" s="33"/>
      <c r="AF122" s="34"/>
      <c r="AG122" s="34"/>
      <c r="AH122" s="34"/>
      <c r="AI122" s="34"/>
      <c r="AJ122" s="35" t="str">
        <f>IF(' Peticions ET'!Z112="", "",' Peticions ET'!Z112)</f>
        <v/>
      </c>
      <c r="AK122" s="143"/>
      <c r="AL122" s="36"/>
      <c r="AM122" s="37" t="str">
        <f t="shared" si="21"/>
        <v/>
      </c>
      <c r="AN122" s="38" t="str">
        <f t="shared" si="22"/>
        <v/>
      </c>
      <c r="AO122" s="39" t="str">
        <f t="shared" si="23"/>
        <v/>
      </c>
      <c r="AP122" s="40" t="str">
        <f t="shared" si="24"/>
        <v/>
      </c>
      <c r="AQ122" s="229" t="str">
        <f t="shared" si="25"/>
        <v/>
      </c>
      <c r="AR122" s="220">
        <f>IF(A122="",0,IF(BJ122="S",COUNTIF($AQ$17:AQ122,AQ122),0))</f>
        <v>0</v>
      </c>
      <c r="AS122" s="41" t="str">
        <f t="shared" si="36"/>
        <v/>
      </c>
      <c r="AT122" s="42">
        <f xml:space="preserve"> IF(AS122&lt;&gt;"",VLOOKUP(AS122,Calculs!$B$2:$C$34,2,FALSE),0)</f>
        <v>0</v>
      </c>
      <c r="AU122" s="42">
        <f>IF(I122&lt;&gt;"",IF(LEFT(I122,1)="S", Calculs!$C$63,0),0)</f>
        <v>0</v>
      </c>
      <c r="AV122" s="42">
        <f>IF(J122&lt;&gt;"",IF(LEFT(J122,1)="S", Calculs!$C$53,0),0)</f>
        <v>0</v>
      </c>
      <c r="AW122" s="42">
        <f>IF(K122&lt;&gt;"",IF(LEFT(K122,1)="S", Calculs!$C$54,0),0)</f>
        <v>0</v>
      </c>
      <c r="AX122" s="43" t="str">
        <f t="shared" si="26"/>
        <v/>
      </c>
      <c r="AY122" s="43" t="str">
        <f t="shared" si="27"/>
        <v/>
      </c>
      <c r="AZ122" s="43">
        <f>SUMIF(Calculs!$B$2:$B$34,AX122,Calculs!$C$2:$C$34)</f>
        <v>0</v>
      </c>
      <c r="BA122" s="42">
        <f>IF(O122&lt;&gt;"",IF(LEFT(O122,1)="S", Calculs!$C$54,0),0)</f>
        <v>0</v>
      </c>
      <c r="BB122" s="42">
        <f>IF(P122&lt;&gt;"",IF(LEFT(P122,1)="S", Calculs!$C$53,0),0)</f>
        <v>0</v>
      </c>
      <c r="BC122" s="229" t="str">
        <f t="shared" si="28"/>
        <v/>
      </c>
      <c r="BD122" s="220">
        <f>IF(A122="",0, IF(BK122="S",COUNTIF($BC$17:BC122,BC122),0))</f>
        <v>0</v>
      </c>
      <c r="BE122" s="42">
        <f xml:space="preserve"> IF(Q122&lt;&gt;"",IF(Q122&lt;&gt;"Sense monitor",VLOOKUP(_xlfn.CONCAT(LEFT(Q122,2),IF(BF122="NO",".SA",".AA")),Calculs!$B$41:$C$48,2,FALSE),0),0)</f>
        <v>0</v>
      </c>
      <c r="BF122" s="42" t="str">
        <f t="shared" si="29"/>
        <v>NO</v>
      </c>
      <c r="BG122" s="43" t="str">
        <f t="shared" si="37"/>
        <v/>
      </c>
      <c r="BH122" s="42">
        <f>SUMIF(Calculs!$B$32:$B$36,TRIM(BG122),Calculs!$C$32:$C$36)</f>
        <v>0</v>
      </c>
      <c r="BI122" s="42">
        <f>IF(T122&lt;&gt;"",IF(LEFT(T122,1)="S", SUMIF(Calculs!$B$67:$B$70, TRIM(BG122), Calculs!$C$67:$C$70),0),0)</f>
        <v>0</v>
      </c>
      <c r="BJ122" s="40" t="str">
        <f t="shared" si="38"/>
        <v>N</v>
      </c>
      <c r="BK122" s="219" t="str">
        <f t="shared" si="30"/>
        <v>N</v>
      </c>
      <c r="BL122" s="42">
        <f t="shared" si="39"/>
        <v>0</v>
      </c>
      <c r="BM122" s="42"/>
      <c r="BN122" s="42"/>
      <c r="BO122" s="42">
        <f>IF(B122="",0,IF(AND(BJ122="S",AR122=1), VLOOKUP(B122,Calculs!$B$94:$D$99,3), 0) + IF(AND(BK122="S",BD122=1), VLOOKUP(B122,Calculs!$B$94:$F$99,5), 0))</f>
        <v>0</v>
      </c>
      <c r="BP122" s="40" t="str">
        <f t="shared" si="31"/>
        <v/>
      </c>
      <c r="BQ122" s="219" t="str">
        <f t="shared" si="32"/>
        <v/>
      </c>
      <c r="BR122" s="264" t="str">
        <f t="shared" si="33"/>
        <v/>
      </c>
      <c r="BS122" s="264" t="str">
        <f t="shared" si="34"/>
        <v/>
      </c>
    </row>
    <row r="123" spans="1:71" ht="12.75" customHeight="1">
      <c r="A123" s="217" t="str">
        <f>IF(' Peticions ET'!A113="", "",' Peticions ET'!A113)</f>
        <v/>
      </c>
      <c r="B123" s="167" t="str">
        <f t="shared" si="35"/>
        <v/>
      </c>
      <c r="C123" s="167" t="str">
        <f>IF(' Peticions ET'!B113="", "",' Peticions ET'!B113)</f>
        <v/>
      </c>
      <c r="D123" s="167" t="str">
        <f>IF(' Peticions ET'!C113="", "",' Peticions ET'!C113)</f>
        <v/>
      </c>
      <c r="E123" s="167" t="str">
        <f>IF(' Peticions ET'!D113="", "",' Peticions ET'!D113)</f>
        <v/>
      </c>
      <c r="F123" s="166" t="str">
        <f>IF(' Peticions ET'!E113="", "",' Peticions ET'!E113)</f>
        <v/>
      </c>
      <c r="G123" s="166" t="str">
        <f>IF(' Peticions ET'!F113="", "",' Peticions ET'!F113)</f>
        <v/>
      </c>
      <c r="H123" s="30" t="str">
        <f>IF(' Peticions ET'!G113="", "",' Peticions ET'!G113)</f>
        <v/>
      </c>
      <c r="I123" s="40" t="str">
        <f>IF(' Peticions ET'!H113="", "",' Peticions ET'!H113)</f>
        <v/>
      </c>
      <c r="J123" s="40" t="str">
        <f>IF(' Peticions ET'!I113="", "",' Peticions ET'!I113)</f>
        <v/>
      </c>
      <c r="K123" s="40" t="str">
        <f>IF(' Peticions ET'!J113="", "",' Peticions ET'!J113)</f>
        <v/>
      </c>
      <c r="L123" s="30" t="str">
        <f>IF(' Peticions ET'!K113="", "",' Peticions ET'!K113)</f>
        <v/>
      </c>
      <c r="M123" s="30" t="str">
        <f>IF(' Peticions ET'!L113="", "",' Peticions ET'!L113)</f>
        <v/>
      </c>
      <c r="N123" s="30" t="str">
        <f>IF(' Peticions ET'!M113="", "",' Peticions ET'!M113)</f>
        <v/>
      </c>
      <c r="O123" s="40" t="str">
        <f>IF(' Peticions ET'!O113="", "",' Peticions ET'!O113)</f>
        <v/>
      </c>
      <c r="P123" s="7" t="str">
        <f>IF(' Peticions ET'!N113="", "",' Peticions ET'!N113)</f>
        <v/>
      </c>
      <c r="Q123" s="31" t="str">
        <f>IF(' Peticions ET'!R113="", "",' Peticions ET'!R113)</f>
        <v/>
      </c>
      <c r="R123" s="31" t="str">
        <f>IF(' Peticions ET'!S113="", "",' Peticions ET'!S113)</f>
        <v/>
      </c>
      <c r="S123" t="str">
        <f>IF(' Peticions ET'!P113="", "",' Peticions ET'!P113)</f>
        <v/>
      </c>
      <c r="T123" s="264" t="str">
        <f>IF(' Peticions ET'!Q113="", "",' Peticions ET'!Q113)</f>
        <v/>
      </c>
      <c r="U123" s="1"/>
      <c r="V123" s="1"/>
      <c r="W123" s="3"/>
      <c r="X123" s="31"/>
      <c r="Y123" s="31"/>
      <c r="Z123" s="31"/>
      <c r="AA123" s="32"/>
      <c r="AB123" s="33"/>
      <c r="AC123" s="33"/>
      <c r="AD123" s="33"/>
      <c r="AE123" s="33"/>
      <c r="AF123" s="34"/>
      <c r="AG123" s="34"/>
      <c r="AH123" s="34"/>
      <c r="AI123" s="34"/>
      <c r="AJ123" s="35" t="str">
        <f>IF(' Peticions ET'!Z113="", "",' Peticions ET'!Z113)</f>
        <v/>
      </c>
      <c r="AK123" s="143"/>
      <c r="AL123" s="36"/>
      <c r="AM123" s="37" t="str">
        <f t="shared" si="21"/>
        <v/>
      </c>
      <c r="AN123" s="38" t="str">
        <f t="shared" si="22"/>
        <v/>
      </c>
      <c r="AO123" s="39" t="str">
        <f t="shared" si="23"/>
        <v/>
      </c>
      <c r="AP123" s="40" t="str">
        <f t="shared" si="24"/>
        <v/>
      </c>
      <c r="AQ123" s="229" t="str">
        <f t="shared" si="25"/>
        <v/>
      </c>
      <c r="AR123" s="220">
        <f>IF(A123="",0,IF(BJ123="S",COUNTIF($AQ$17:AQ123,AQ123),0))</f>
        <v>0</v>
      </c>
      <c r="AS123" s="41" t="str">
        <f t="shared" si="36"/>
        <v/>
      </c>
      <c r="AT123" s="42">
        <f xml:space="preserve"> IF(AS123&lt;&gt;"",VLOOKUP(AS123,Calculs!$B$2:$C$34,2,FALSE),0)</f>
        <v>0</v>
      </c>
      <c r="AU123" s="42">
        <f>IF(I123&lt;&gt;"",IF(LEFT(I123,1)="S", Calculs!$C$63,0),0)</f>
        <v>0</v>
      </c>
      <c r="AV123" s="42">
        <f>IF(J123&lt;&gt;"",IF(LEFT(J123,1)="S", Calculs!$C$53,0),0)</f>
        <v>0</v>
      </c>
      <c r="AW123" s="42">
        <f>IF(K123&lt;&gt;"",IF(LEFT(K123,1)="S", Calculs!$C$54,0),0)</f>
        <v>0</v>
      </c>
      <c r="AX123" s="43" t="str">
        <f t="shared" si="26"/>
        <v/>
      </c>
      <c r="AY123" s="43" t="str">
        <f t="shared" si="27"/>
        <v/>
      </c>
      <c r="AZ123" s="43">
        <f>SUMIF(Calculs!$B$2:$B$34,AX123,Calculs!$C$2:$C$34)</f>
        <v>0</v>
      </c>
      <c r="BA123" s="42">
        <f>IF(O123&lt;&gt;"",IF(LEFT(O123,1)="S", Calculs!$C$54,0),0)</f>
        <v>0</v>
      </c>
      <c r="BB123" s="42">
        <f>IF(P123&lt;&gt;"",IF(LEFT(P123,1)="S", Calculs!$C$53,0),0)</f>
        <v>0</v>
      </c>
      <c r="BC123" s="229" t="str">
        <f t="shared" si="28"/>
        <v/>
      </c>
      <c r="BD123" s="220">
        <f>IF(A123="",0, IF(BK123="S",COUNTIF($BC$17:BC123,BC123),0))</f>
        <v>0</v>
      </c>
      <c r="BE123" s="42">
        <f xml:space="preserve"> IF(Q123&lt;&gt;"",IF(Q123&lt;&gt;"Sense monitor",VLOOKUP(_xlfn.CONCAT(LEFT(Q123,2),IF(BF123="NO",".SA",".AA")),Calculs!$B$41:$C$48,2,FALSE),0),0)</f>
        <v>0</v>
      </c>
      <c r="BF123" s="42" t="str">
        <f t="shared" si="29"/>
        <v>NO</v>
      </c>
      <c r="BG123" s="43" t="str">
        <f t="shared" si="37"/>
        <v/>
      </c>
      <c r="BH123" s="42">
        <f>SUMIF(Calculs!$B$32:$B$36,TRIM(BG123),Calculs!$C$32:$C$36)</f>
        <v>0</v>
      </c>
      <c r="BI123" s="42">
        <f>IF(T123&lt;&gt;"",IF(LEFT(T123,1)="S", SUMIF(Calculs!$B$67:$B$70, TRIM(BG123), Calculs!$C$67:$C$70),0),0)</f>
        <v>0</v>
      </c>
      <c r="BJ123" s="40" t="str">
        <f t="shared" si="38"/>
        <v>N</v>
      </c>
      <c r="BK123" s="219" t="str">
        <f t="shared" si="30"/>
        <v>N</v>
      </c>
      <c r="BL123" s="42">
        <f t="shared" si="39"/>
        <v>0</v>
      </c>
      <c r="BM123" s="42"/>
      <c r="BN123" s="42"/>
      <c r="BO123" s="42">
        <f>IF(B123="",0,IF(AND(BJ123="S",AR123=1), VLOOKUP(B123,Calculs!$B$94:$D$99,3), 0) + IF(AND(BK123="S",BD123=1), VLOOKUP(B123,Calculs!$B$94:$F$99,5), 0))</f>
        <v>0</v>
      </c>
      <c r="BP123" s="40" t="str">
        <f t="shared" si="31"/>
        <v/>
      </c>
      <c r="BQ123" s="219" t="str">
        <f t="shared" si="32"/>
        <v/>
      </c>
      <c r="BR123" s="264" t="str">
        <f t="shared" si="33"/>
        <v/>
      </c>
      <c r="BS123" s="264" t="str">
        <f t="shared" si="34"/>
        <v/>
      </c>
    </row>
    <row r="124" spans="1:71" ht="12.75" customHeight="1">
      <c r="A124" s="217" t="str">
        <f>IF(' Peticions ET'!A114="", "",' Peticions ET'!A114)</f>
        <v/>
      </c>
      <c r="B124" s="167" t="str">
        <f t="shared" si="35"/>
        <v/>
      </c>
      <c r="C124" s="167" t="str">
        <f>IF(' Peticions ET'!B114="", "",' Peticions ET'!B114)</f>
        <v/>
      </c>
      <c r="D124" s="167" t="str">
        <f>IF(' Peticions ET'!C114="", "",' Peticions ET'!C114)</f>
        <v/>
      </c>
      <c r="E124" s="167" t="str">
        <f>IF(' Peticions ET'!D114="", "",' Peticions ET'!D114)</f>
        <v/>
      </c>
      <c r="F124" s="166" t="str">
        <f>IF(' Peticions ET'!E114="", "",' Peticions ET'!E114)</f>
        <v/>
      </c>
      <c r="G124" s="166" t="str">
        <f>IF(' Peticions ET'!F114="", "",' Peticions ET'!F114)</f>
        <v/>
      </c>
      <c r="H124" s="30" t="str">
        <f>IF(' Peticions ET'!G114="", "",' Peticions ET'!G114)</f>
        <v/>
      </c>
      <c r="I124" s="40" t="str">
        <f>IF(' Peticions ET'!H114="", "",' Peticions ET'!H114)</f>
        <v/>
      </c>
      <c r="J124" s="40" t="str">
        <f>IF(' Peticions ET'!I114="", "",' Peticions ET'!I114)</f>
        <v/>
      </c>
      <c r="K124" s="40" t="str">
        <f>IF(' Peticions ET'!J114="", "",' Peticions ET'!J114)</f>
        <v/>
      </c>
      <c r="L124" s="30" t="str">
        <f>IF(' Peticions ET'!K114="", "",' Peticions ET'!K114)</f>
        <v/>
      </c>
      <c r="M124" s="30" t="str">
        <f>IF(' Peticions ET'!L114="", "",' Peticions ET'!L114)</f>
        <v/>
      </c>
      <c r="N124" s="30" t="str">
        <f>IF(' Peticions ET'!M114="", "",' Peticions ET'!M114)</f>
        <v/>
      </c>
      <c r="O124" s="40" t="str">
        <f>IF(' Peticions ET'!O114="", "",' Peticions ET'!O114)</f>
        <v/>
      </c>
      <c r="P124" s="7" t="str">
        <f>IF(' Peticions ET'!N114="", "",' Peticions ET'!N114)</f>
        <v/>
      </c>
      <c r="Q124" s="31" t="str">
        <f>IF(' Peticions ET'!R114="", "",' Peticions ET'!R114)</f>
        <v/>
      </c>
      <c r="R124" s="31" t="str">
        <f>IF(' Peticions ET'!S114="", "",' Peticions ET'!S114)</f>
        <v/>
      </c>
      <c r="S124" t="str">
        <f>IF(' Peticions ET'!P114="", "",' Peticions ET'!P114)</f>
        <v/>
      </c>
      <c r="T124" s="264" t="str">
        <f>IF(' Peticions ET'!Q114="", "",' Peticions ET'!Q114)</f>
        <v/>
      </c>
      <c r="U124" s="1"/>
      <c r="V124" s="1"/>
      <c r="W124" s="3"/>
      <c r="X124" s="31"/>
      <c r="Y124" s="31"/>
      <c r="Z124" s="31"/>
      <c r="AA124" s="32"/>
      <c r="AB124" s="33"/>
      <c r="AC124" s="33"/>
      <c r="AD124" s="33"/>
      <c r="AE124" s="33"/>
      <c r="AF124" s="34"/>
      <c r="AG124" s="34"/>
      <c r="AH124" s="34"/>
      <c r="AI124" s="34"/>
      <c r="AJ124" s="35" t="str">
        <f>IF(' Peticions ET'!Z114="", "",' Peticions ET'!Z114)</f>
        <v/>
      </c>
      <c r="AK124" s="143"/>
      <c r="AL124" s="36"/>
      <c r="AM124" s="37" t="str">
        <f t="shared" si="21"/>
        <v/>
      </c>
      <c r="AN124" s="38" t="str">
        <f t="shared" si="22"/>
        <v/>
      </c>
      <c r="AO124" s="39" t="str">
        <f t="shared" si="23"/>
        <v/>
      </c>
      <c r="AP124" s="40" t="str">
        <f t="shared" si="24"/>
        <v/>
      </c>
      <c r="AQ124" s="229" t="str">
        <f t="shared" si="25"/>
        <v/>
      </c>
      <c r="AR124" s="220">
        <f>IF(A124="",0,IF(BJ124="S",COUNTIF($AQ$17:AQ124,AQ124),0))</f>
        <v>0</v>
      </c>
      <c r="AS124" s="41" t="str">
        <f t="shared" si="36"/>
        <v/>
      </c>
      <c r="AT124" s="42">
        <f xml:space="preserve"> IF(AS124&lt;&gt;"",VLOOKUP(AS124,Calculs!$B$2:$C$34,2,FALSE),0)</f>
        <v>0</v>
      </c>
      <c r="AU124" s="42">
        <f>IF(I124&lt;&gt;"",IF(LEFT(I124,1)="S", Calculs!$C$63,0),0)</f>
        <v>0</v>
      </c>
      <c r="AV124" s="42">
        <f>IF(J124&lt;&gt;"",IF(LEFT(J124,1)="S", Calculs!$C$53,0),0)</f>
        <v>0</v>
      </c>
      <c r="AW124" s="42">
        <f>IF(K124&lt;&gt;"",IF(LEFT(K124,1)="S", Calculs!$C$54,0),0)</f>
        <v>0</v>
      </c>
      <c r="AX124" s="43" t="str">
        <f t="shared" si="26"/>
        <v/>
      </c>
      <c r="AY124" s="43" t="str">
        <f t="shared" si="27"/>
        <v/>
      </c>
      <c r="AZ124" s="43">
        <f>SUMIF(Calculs!$B$2:$B$34,AX124,Calculs!$C$2:$C$34)</f>
        <v>0</v>
      </c>
      <c r="BA124" s="42">
        <f>IF(O124&lt;&gt;"",IF(LEFT(O124,1)="S", Calculs!$C$54,0),0)</f>
        <v>0</v>
      </c>
      <c r="BB124" s="42">
        <f>IF(P124&lt;&gt;"",IF(LEFT(P124,1)="S", Calculs!$C$53,0),0)</f>
        <v>0</v>
      </c>
      <c r="BC124" s="229" t="str">
        <f t="shared" si="28"/>
        <v/>
      </c>
      <c r="BD124" s="220">
        <f>IF(A124="",0, IF(BK124="S",COUNTIF($BC$17:BC124,BC124),0))</f>
        <v>0</v>
      </c>
      <c r="BE124" s="42">
        <f xml:space="preserve"> IF(Q124&lt;&gt;"",IF(Q124&lt;&gt;"Sense monitor",VLOOKUP(_xlfn.CONCAT(LEFT(Q124,2),IF(BF124="NO",".SA",".AA")),Calculs!$B$41:$C$48,2,FALSE),0),0)</f>
        <v>0</v>
      </c>
      <c r="BF124" s="42" t="str">
        <f t="shared" si="29"/>
        <v>NO</v>
      </c>
      <c r="BG124" s="43" t="str">
        <f t="shared" si="37"/>
        <v/>
      </c>
      <c r="BH124" s="42">
        <f>SUMIF(Calculs!$B$32:$B$36,TRIM(BG124),Calculs!$C$32:$C$36)</f>
        <v>0</v>
      </c>
      <c r="BI124" s="42">
        <f>IF(T124&lt;&gt;"",IF(LEFT(T124,1)="S", SUMIF(Calculs!$B$67:$B$70, TRIM(BG124), Calculs!$C$67:$C$70),0),0)</f>
        <v>0</v>
      </c>
      <c r="BJ124" s="40" t="str">
        <f t="shared" si="38"/>
        <v>N</v>
      </c>
      <c r="BK124" s="219" t="str">
        <f t="shared" si="30"/>
        <v>N</v>
      </c>
      <c r="BL124" s="42">
        <f t="shared" si="39"/>
        <v>0</v>
      </c>
      <c r="BM124" s="42"/>
      <c r="BN124" s="42"/>
      <c r="BO124" s="42">
        <f>IF(B124="",0,IF(AND(BJ124="S",AR124=1), VLOOKUP(B124,Calculs!$B$94:$D$99,3), 0) + IF(AND(BK124="S",BD124=1), VLOOKUP(B124,Calculs!$B$94:$F$99,5), 0))</f>
        <v>0</v>
      </c>
      <c r="BP124" s="40" t="str">
        <f t="shared" si="31"/>
        <v/>
      </c>
      <c r="BQ124" s="219" t="str">
        <f t="shared" si="32"/>
        <v/>
      </c>
      <c r="BR124" s="264" t="str">
        <f t="shared" si="33"/>
        <v/>
      </c>
      <c r="BS124" s="264" t="str">
        <f t="shared" si="34"/>
        <v/>
      </c>
    </row>
    <row r="125" spans="1:71" ht="12.75" customHeight="1">
      <c r="A125" s="217" t="str">
        <f>IF(' Peticions ET'!A115="", "",' Peticions ET'!A115)</f>
        <v/>
      </c>
      <c r="B125" s="167" t="str">
        <f t="shared" si="35"/>
        <v/>
      </c>
      <c r="C125" s="167" t="str">
        <f>IF(' Peticions ET'!B115="", "",' Peticions ET'!B115)</f>
        <v/>
      </c>
      <c r="D125" s="167" t="str">
        <f>IF(' Peticions ET'!C115="", "",' Peticions ET'!C115)</f>
        <v/>
      </c>
      <c r="E125" s="167" t="str">
        <f>IF(' Peticions ET'!D115="", "",' Peticions ET'!D115)</f>
        <v/>
      </c>
      <c r="F125" s="166" t="str">
        <f>IF(' Peticions ET'!E115="", "",' Peticions ET'!E115)</f>
        <v/>
      </c>
      <c r="G125" s="166" t="str">
        <f>IF(' Peticions ET'!F115="", "",' Peticions ET'!F115)</f>
        <v/>
      </c>
      <c r="H125" s="30" t="str">
        <f>IF(' Peticions ET'!G115="", "",' Peticions ET'!G115)</f>
        <v/>
      </c>
      <c r="I125" s="40" t="str">
        <f>IF(' Peticions ET'!H115="", "",' Peticions ET'!H115)</f>
        <v/>
      </c>
      <c r="J125" s="40" t="str">
        <f>IF(' Peticions ET'!I115="", "",' Peticions ET'!I115)</f>
        <v/>
      </c>
      <c r="K125" s="40" t="str">
        <f>IF(' Peticions ET'!J115="", "",' Peticions ET'!J115)</f>
        <v/>
      </c>
      <c r="L125" s="30" t="str">
        <f>IF(' Peticions ET'!K115="", "",' Peticions ET'!K115)</f>
        <v/>
      </c>
      <c r="M125" s="30" t="str">
        <f>IF(' Peticions ET'!L115="", "",' Peticions ET'!L115)</f>
        <v/>
      </c>
      <c r="N125" s="30" t="str">
        <f>IF(' Peticions ET'!M115="", "",' Peticions ET'!M115)</f>
        <v/>
      </c>
      <c r="O125" s="40" t="str">
        <f>IF(' Peticions ET'!O115="", "",' Peticions ET'!O115)</f>
        <v/>
      </c>
      <c r="P125" s="7" t="str">
        <f>IF(' Peticions ET'!N115="", "",' Peticions ET'!N115)</f>
        <v/>
      </c>
      <c r="Q125" s="31" t="str">
        <f>IF(' Peticions ET'!R115="", "",' Peticions ET'!R115)</f>
        <v/>
      </c>
      <c r="R125" s="31" t="str">
        <f>IF(' Peticions ET'!S115="", "",' Peticions ET'!S115)</f>
        <v/>
      </c>
      <c r="S125" t="str">
        <f>IF(' Peticions ET'!P115="", "",' Peticions ET'!P115)</f>
        <v/>
      </c>
      <c r="T125" s="264" t="str">
        <f>IF(' Peticions ET'!Q115="", "",' Peticions ET'!Q115)</f>
        <v/>
      </c>
      <c r="U125" s="1"/>
      <c r="V125" s="1"/>
      <c r="W125" s="3"/>
      <c r="X125" s="31"/>
      <c r="Y125" s="31"/>
      <c r="Z125" s="31"/>
      <c r="AA125" s="32"/>
      <c r="AB125" s="33"/>
      <c r="AC125" s="33"/>
      <c r="AD125" s="33"/>
      <c r="AE125" s="33"/>
      <c r="AF125" s="34"/>
      <c r="AG125" s="34"/>
      <c r="AH125" s="34"/>
      <c r="AI125" s="34"/>
      <c r="AJ125" s="35" t="str">
        <f>IF(' Peticions ET'!Z115="", "",' Peticions ET'!Z115)</f>
        <v/>
      </c>
      <c r="AK125" s="143"/>
      <c r="AL125" s="36"/>
      <c r="AM125" s="37" t="str">
        <f t="shared" si="21"/>
        <v/>
      </c>
      <c r="AN125" s="38" t="str">
        <f t="shared" si="22"/>
        <v/>
      </c>
      <c r="AO125" s="39" t="str">
        <f t="shared" si="23"/>
        <v/>
      </c>
      <c r="AP125" s="40" t="str">
        <f t="shared" si="24"/>
        <v/>
      </c>
      <c r="AQ125" s="229" t="str">
        <f t="shared" si="25"/>
        <v/>
      </c>
      <c r="AR125" s="220">
        <f>IF(A125="",0,IF(BJ125="S",COUNTIF($AQ$17:AQ125,AQ125),0))</f>
        <v>0</v>
      </c>
      <c r="AS125" s="41" t="str">
        <f t="shared" si="36"/>
        <v/>
      </c>
      <c r="AT125" s="42">
        <f xml:space="preserve"> IF(AS125&lt;&gt;"",VLOOKUP(AS125,Calculs!$B$2:$C$34,2,FALSE),0)</f>
        <v>0</v>
      </c>
      <c r="AU125" s="42">
        <f>IF(I125&lt;&gt;"",IF(LEFT(I125,1)="S", Calculs!$C$63,0),0)</f>
        <v>0</v>
      </c>
      <c r="AV125" s="42">
        <f>IF(J125&lt;&gt;"",IF(LEFT(J125,1)="S", Calculs!$C$53,0),0)</f>
        <v>0</v>
      </c>
      <c r="AW125" s="42">
        <f>IF(K125&lt;&gt;"",IF(LEFT(K125,1)="S", Calculs!$C$54,0),0)</f>
        <v>0</v>
      </c>
      <c r="AX125" s="43" t="str">
        <f t="shared" si="26"/>
        <v/>
      </c>
      <c r="AY125" s="43" t="str">
        <f t="shared" si="27"/>
        <v/>
      </c>
      <c r="AZ125" s="43">
        <f>SUMIF(Calculs!$B$2:$B$34,AX125,Calculs!$C$2:$C$34)</f>
        <v>0</v>
      </c>
      <c r="BA125" s="42">
        <f>IF(O125&lt;&gt;"",IF(LEFT(O125,1)="S", Calculs!$C$54,0),0)</f>
        <v>0</v>
      </c>
      <c r="BB125" s="42">
        <f>IF(P125&lt;&gt;"",IF(LEFT(P125,1)="S", Calculs!$C$53,0),0)</f>
        <v>0</v>
      </c>
      <c r="BC125" s="229" t="str">
        <f t="shared" si="28"/>
        <v/>
      </c>
      <c r="BD125" s="220">
        <f>IF(A125="",0, IF(BK125="S",COUNTIF($BC$17:BC125,BC125),0))</f>
        <v>0</v>
      </c>
      <c r="BE125" s="42">
        <f xml:space="preserve"> IF(Q125&lt;&gt;"",IF(Q125&lt;&gt;"Sense monitor",VLOOKUP(_xlfn.CONCAT(LEFT(Q125,2),IF(BF125="NO",".SA",".AA")),Calculs!$B$41:$C$48,2,FALSE),0),0)</f>
        <v>0</v>
      </c>
      <c r="BF125" s="42" t="str">
        <f t="shared" si="29"/>
        <v>NO</v>
      </c>
      <c r="BG125" s="43" t="str">
        <f t="shared" si="37"/>
        <v/>
      </c>
      <c r="BH125" s="42">
        <f>SUMIF(Calculs!$B$32:$B$36,TRIM(BG125),Calculs!$C$32:$C$36)</f>
        <v>0</v>
      </c>
      <c r="BI125" s="42">
        <f>IF(T125&lt;&gt;"",IF(LEFT(T125,1)="S", SUMIF(Calculs!$B$67:$B$70, TRIM(BG125), Calculs!$C$67:$C$70),0),0)</f>
        <v>0</v>
      </c>
      <c r="BJ125" s="40" t="str">
        <f t="shared" si="38"/>
        <v>N</v>
      </c>
      <c r="BK125" s="219" t="str">
        <f t="shared" si="30"/>
        <v>N</v>
      </c>
      <c r="BL125" s="42">
        <f t="shared" si="39"/>
        <v>0</v>
      </c>
      <c r="BM125" s="42"/>
      <c r="BN125" s="42"/>
      <c r="BO125" s="42">
        <f>IF(B125="",0,IF(AND(BJ125="S",AR125=1), VLOOKUP(B125,Calculs!$B$94:$D$99,3), 0) + IF(AND(BK125="S",BD125=1), VLOOKUP(B125,Calculs!$B$94:$F$99,5), 0))</f>
        <v>0</v>
      </c>
      <c r="BP125" s="40" t="str">
        <f t="shared" si="31"/>
        <v/>
      </c>
      <c r="BQ125" s="219" t="str">
        <f t="shared" si="32"/>
        <v/>
      </c>
      <c r="BR125" s="264" t="str">
        <f t="shared" si="33"/>
        <v/>
      </c>
      <c r="BS125" s="264" t="str">
        <f t="shared" si="34"/>
        <v/>
      </c>
    </row>
    <row r="126" spans="1:71" ht="12.75" customHeight="1">
      <c r="A126" s="217" t="str">
        <f>IF(' Peticions ET'!A116="", "",' Peticions ET'!A116)</f>
        <v/>
      </c>
      <c r="B126" s="167" t="str">
        <f t="shared" si="35"/>
        <v/>
      </c>
      <c r="C126" s="167" t="str">
        <f>IF(' Peticions ET'!B116="", "",' Peticions ET'!B116)</f>
        <v/>
      </c>
      <c r="D126" s="167" t="str">
        <f>IF(' Peticions ET'!C116="", "",' Peticions ET'!C116)</f>
        <v/>
      </c>
      <c r="E126" s="167" t="str">
        <f>IF(' Peticions ET'!D116="", "",' Peticions ET'!D116)</f>
        <v/>
      </c>
      <c r="F126" s="166" t="str">
        <f>IF(' Peticions ET'!E116="", "",' Peticions ET'!E116)</f>
        <v/>
      </c>
      <c r="G126" s="166" t="str">
        <f>IF(' Peticions ET'!F116="", "",' Peticions ET'!F116)</f>
        <v/>
      </c>
      <c r="H126" s="30" t="str">
        <f>IF(' Peticions ET'!G116="", "",' Peticions ET'!G116)</f>
        <v/>
      </c>
      <c r="I126" s="40" t="str">
        <f>IF(' Peticions ET'!H116="", "",' Peticions ET'!H116)</f>
        <v/>
      </c>
      <c r="J126" s="40" t="str">
        <f>IF(' Peticions ET'!I116="", "",' Peticions ET'!I116)</f>
        <v/>
      </c>
      <c r="K126" s="40" t="str">
        <f>IF(' Peticions ET'!J116="", "",' Peticions ET'!J116)</f>
        <v/>
      </c>
      <c r="L126" s="30" t="str">
        <f>IF(' Peticions ET'!K116="", "",' Peticions ET'!K116)</f>
        <v/>
      </c>
      <c r="M126" s="30" t="str">
        <f>IF(' Peticions ET'!L116="", "",' Peticions ET'!L116)</f>
        <v/>
      </c>
      <c r="N126" s="30" t="str">
        <f>IF(' Peticions ET'!M116="", "",' Peticions ET'!M116)</f>
        <v/>
      </c>
      <c r="O126" s="40" t="str">
        <f>IF(' Peticions ET'!O116="", "",' Peticions ET'!O116)</f>
        <v/>
      </c>
      <c r="P126" s="7" t="str">
        <f>IF(' Peticions ET'!N116="", "",' Peticions ET'!N116)</f>
        <v/>
      </c>
      <c r="Q126" s="31" t="str">
        <f>IF(' Peticions ET'!R116="", "",' Peticions ET'!R116)</f>
        <v/>
      </c>
      <c r="R126" s="31" t="str">
        <f>IF(' Peticions ET'!S116="", "",' Peticions ET'!S116)</f>
        <v/>
      </c>
      <c r="S126" t="str">
        <f>IF(' Peticions ET'!P116="", "",' Peticions ET'!P116)</f>
        <v/>
      </c>
      <c r="T126" s="264" t="str">
        <f>IF(' Peticions ET'!Q116="", "",' Peticions ET'!Q116)</f>
        <v/>
      </c>
      <c r="U126" s="1"/>
      <c r="V126" s="1"/>
      <c r="W126" s="3"/>
      <c r="X126" s="31"/>
      <c r="Y126" s="31"/>
      <c r="Z126" s="31"/>
      <c r="AA126" s="32"/>
      <c r="AB126" s="33"/>
      <c r="AC126" s="33"/>
      <c r="AD126" s="33"/>
      <c r="AE126" s="33"/>
      <c r="AF126" s="34"/>
      <c r="AG126" s="34"/>
      <c r="AH126" s="34"/>
      <c r="AI126" s="34"/>
      <c r="AJ126" s="35" t="str">
        <f>IF(' Peticions ET'!Z116="", "",' Peticions ET'!Z116)</f>
        <v/>
      </c>
      <c r="AK126" s="143"/>
      <c r="AL126" s="36"/>
      <c r="AM126" s="37" t="str">
        <f t="shared" si="21"/>
        <v/>
      </c>
      <c r="AN126" s="38" t="str">
        <f t="shared" si="22"/>
        <v/>
      </c>
      <c r="AO126" s="39" t="str">
        <f t="shared" si="23"/>
        <v/>
      </c>
      <c r="AP126" s="40" t="str">
        <f t="shared" si="24"/>
        <v/>
      </c>
      <c r="AQ126" s="229" t="str">
        <f t="shared" si="25"/>
        <v/>
      </c>
      <c r="AR126" s="220">
        <f>IF(A126="",0,IF(BJ126="S",COUNTIF($AQ$17:AQ126,AQ126),0))</f>
        <v>0</v>
      </c>
      <c r="AS126" s="41" t="str">
        <f t="shared" si="36"/>
        <v/>
      </c>
      <c r="AT126" s="42">
        <f xml:space="preserve"> IF(AS126&lt;&gt;"",VLOOKUP(AS126,Calculs!$B$2:$C$34,2,FALSE),0)</f>
        <v>0</v>
      </c>
      <c r="AU126" s="42">
        <f>IF(I126&lt;&gt;"",IF(LEFT(I126,1)="S", Calculs!$C$63,0),0)</f>
        <v>0</v>
      </c>
      <c r="AV126" s="42">
        <f>IF(J126&lt;&gt;"",IF(LEFT(J126,1)="S", Calculs!$C$53,0),0)</f>
        <v>0</v>
      </c>
      <c r="AW126" s="42">
        <f>IF(K126&lt;&gt;"",IF(LEFT(K126,1)="S", Calculs!$C$54,0),0)</f>
        <v>0</v>
      </c>
      <c r="AX126" s="43" t="str">
        <f t="shared" si="26"/>
        <v/>
      </c>
      <c r="AY126" s="43" t="str">
        <f t="shared" si="27"/>
        <v/>
      </c>
      <c r="AZ126" s="43">
        <f>SUMIF(Calculs!$B$2:$B$34,AX126,Calculs!$C$2:$C$34)</f>
        <v>0</v>
      </c>
      <c r="BA126" s="42">
        <f>IF(O126&lt;&gt;"",IF(LEFT(O126,1)="S", Calculs!$C$54,0),0)</f>
        <v>0</v>
      </c>
      <c r="BB126" s="42">
        <f>IF(P126&lt;&gt;"",IF(LEFT(P126,1)="S", Calculs!$C$53,0),0)</f>
        <v>0</v>
      </c>
      <c r="BC126" s="229" t="str">
        <f t="shared" si="28"/>
        <v/>
      </c>
      <c r="BD126" s="220">
        <f>IF(A126="",0, IF(BK126="S",COUNTIF($BC$17:BC126,BC126),0))</f>
        <v>0</v>
      </c>
      <c r="BE126" s="42">
        <f xml:space="preserve"> IF(Q126&lt;&gt;"",IF(Q126&lt;&gt;"Sense monitor",VLOOKUP(_xlfn.CONCAT(LEFT(Q126,2),IF(BF126="NO",".SA",".AA")),Calculs!$B$41:$C$48,2,FALSE),0),0)</f>
        <v>0</v>
      </c>
      <c r="BF126" s="42" t="str">
        <f t="shared" si="29"/>
        <v>NO</v>
      </c>
      <c r="BG126" s="43" t="str">
        <f t="shared" si="37"/>
        <v/>
      </c>
      <c r="BH126" s="42">
        <f>SUMIF(Calculs!$B$32:$B$36,TRIM(BG126),Calculs!$C$32:$C$36)</f>
        <v>0</v>
      </c>
      <c r="BI126" s="42">
        <f>IF(T126&lt;&gt;"",IF(LEFT(T126,1)="S", SUMIF(Calculs!$B$67:$B$70, TRIM(BG126), Calculs!$C$67:$C$70),0),0)</f>
        <v>0</v>
      </c>
      <c r="BJ126" s="40" t="str">
        <f t="shared" si="38"/>
        <v>N</v>
      </c>
      <c r="BK126" s="219" t="str">
        <f t="shared" si="30"/>
        <v>N</v>
      </c>
      <c r="BL126" s="42">
        <f t="shared" si="39"/>
        <v>0</v>
      </c>
      <c r="BM126" s="42"/>
      <c r="BN126" s="42"/>
      <c r="BO126" s="42">
        <f>IF(B126="",0,IF(AND(BJ126="S",AR126=1), VLOOKUP(B126,Calculs!$B$94:$D$99,3), 0) + IF(AND(BK126="S",BD126=1), VLOOKUP(B126,Calculs!$B$94:$F$99,5), 0))</f>
        <v>0</v>
      </c>
      <c r="BP126" s="40" t="str">
        <f t="shared" si="31"/>
        <v/>
      </c>
      <c r="BQ126" s="219" t="str">
        <f t="shared" si="32"/>
        <v/>
      </c>
      <c r="BR126" s="264" t="str">
        <f t="shared" si="33"/>
        <v/>
      </c>
      <c r="BS126" s="264" t="str">
        <f t="shared" si="34"/>
        <v/>
      </c>
    </row>
    <row r="127" spans="1:71" ht="12.75" customHeight="1">
      <c r="A127" s="217" t="str">
        <f>IF(' Peticions ET'!A117="", "",' Peticions ET'!A117)</f>
        <v/>
      </c>
      <c r="B127" s="167" t="str">
        <f t="shared" si="35"/>
        <v/>
      </c>
      <c r="C127" s="167" t="str">
        <f>IF(' Peticions ET'!B117="", "",' Peticions ET'!B117)</f>
        <v/>
      </c>
      <c r="D127" s="167" t="str">
        <f>IF(' Peticions ET'!C117="", "",' Peticions ET'!C117)</f>
        <v/>
      </c>
      <c r="E127" s="167" t="str">
        <f>IF(' Peticions ET'!D117="", "",' Peticions ET'!D117)</f>
        <v/>
      </c>
      <c r="F127" s="166" t="str">
        <f>IF(' Peticions ET'!E117="", "",' Peticions ET'!E117)</f>
        <v/>
      </c>
      <c r="G127" s="166" t="str">
        <f>IF(' Peticions ET'!F117="", "",' Peticions ET'!F117)</f>
        <v/>
      </c>
      <c r="H127" s="30" t="str">
        <f>IF(' Peticions ET'!G117="", "",' Peticions ET'!G117)</f>
        <v/>
      </c>
      <c r="I127" s="40" t="str">
        <f>IF(' Peticions ET'!H117="", "",' Peticions ET'!H117)</f>
        <v/>
      </c>
      <c r="J127" s="40" t="str">
        <f>IF(' Peticions ET'!I117="", "",' Peticions ET'!I117)</f>
        <v/>
      </c>
      <c r="K127" s="40" t="str">
        <f>IF(' Peticions ET'!J117="", "",' Peticions ET'!J117)</f>
        <v/>
      </c>
      <c r="L127" s="30" t="str">
        <f>IF(' Peticions ET'!K117="", "",' Peticions ET'!K117)</f>
        <v/>
      </c>
      <c r="M127" s="30" t="str">
        <f>IF(' Peticions ET'!L117="", "",' Peticions ET'!L117)</f>
        <v/>
      </c>
      <c r="N127" s="30" t="str">
        <f>IF(' Peticions ET'!M117="", "",' Peticions ET'!M117)</f>
        <v/>
      </c>
      <c r="O127" s="40" t="str">
        <f>IF(' Peticions ET'!O117="", "",' Peticions ET'!O117)</f>
        <v/>
      </c>
      <c r="P127" s="7" t="str">
        <f>IF(' Peticions ET'!N117="", "",' Peticions ET'!N117)</f>
        <v/>
      </c>
      <c r="Q127" s="31" t="str">
        <f>IF(' Peticions ET'!R117="", "",' Peticions ET'!R117)</f>
        <v/>
      </c>
      <c r="R127" s="31" t="str">
        <f>IF(' Peticions ET'!S117="", "",' Peticions ET'!S117)</f>
        <v/>
      </c>
      <c r="S127" t="str">
        <f>IF(' Peticions ET'!P117="", "",' Peticions ET'!P117)</f>
        <v/>
      </c>
      <c r="T127" s="264" t="str">
        <f>IF(' Peticions ET'!Q117="", "",' Peticions ET'!Q117)</f>
        <v/>
      </c>
      <c r="U127" s="1"/>
      <c r="V127" s="1"/>
      <c r="W127" s="3"/>
      <c r="X127" s="31"/>
      <c r="Y127" s="31"/>
      <c r="Z127" s="31"/>
      <c r="AA127" s="32"/>
      <c r="AB127" s="33"/>
      <c r="AC127" s="33"/>
      <c r="AD127" s="33"/>
      <c r="AE127" s="33"/>
      <c r="AF127" s="34"/>
      <c r="AG127" s="34"/>
      <c r="AH127" s="34"/>
      <c r="AI127" s="34"/>
      <c r="AJ127" s="35" t="str">
        <f>IF(' Peticions ET'!Z117="", "",' Peticions ET'!Z117)</f>
        <v/>
      </c>
      <c r="AK127" s="143"/>
      <c r="AL127" s="36"/>
      <c r="AM127" s="37" t="str">
        <f t="shared" si="21"/>
        <v/>
      </c>
      <c r="AN127" s="38" t="str">
        <f t="shared" si="22"/>
        <v/>
      </c>
      <c r="AO127" s="39" t="str">
        <f t="shared" si="23"/>
        <v/>
      </c>
      <c r="AP127" s="40" t="str">
        <f t="shared" si="24"/>
        <v/>
      </c>
      <c r="AQ127" s="229" t="str">
        <f t="shared" si="25"/>
        <v/>
      </c>
      <c r="AR127" s="220">
        <f>IF(A127="",0,IF(BJ127="S",COUNTIF($AQ$17:AQ127,AQ127),0))</f>
        <v>0</v>
      </c>
      <c r="AS127" s="41" t="str">
        <f t="shared" si="36"/>
        <v/>
      </c>
      <c r="AT127" s="42">
        <f xml:space="preserve"> IF(AS127&lt;&gt;"",VLOOKUP(AS127,Calculs!$B$2:$C$34,2,FALSE),0)</f>
        <v>0</v>
      </c>
      <c r="AU127" s="42">
        <f>IF(I127&lt;&gt;"",IF(LEFT(I127,1)="S", Calculs!$C$63,0),0)</f>
        <v>0</v>
      </c>
      <c r="AV127" s="42">
        <f>IF(J127&lt;&gt;"",IF(LEFT(J127,1)="S", Calculs!$C$53,0),0)</f>
        <v>0</v>
      </c>
      <c r="AW127" s="42">
        <f>IF(K127&lt;&gt;"",IF(LEFT(K127,1)="S", Calculs!$C$54,0),0)</f>
        <v>0</v>
      </c>
      <c r="AX127" s="43" t="str">
        <f t="shared" si="26"/>
        <v/>
      </c>
      <c r="AY127" s="43" t="str">
        <f t="shared" si="27"/>
        <v/>
      </c>
      <c r="AZ127" s="43">
        <f>SUMIF(Calculs!$B$2:$B$34,AX127,Calculs!$C$2:$C$34)</f>
        <v>0</v>
      </c>
      <c r="BA127" s="42">
        <f>IF(O127&lt;&gt;"",IF(LEFT(O127,1)="S", Calculs!$C$54,0),0)</f>
        <v>0</v>
      </c>
      <c r="BB127" s="42">
        <f>IF(P127&lt;&gt;"",IF(LEFT(P127,1)="S", Calculs!$C$53,0),0)</f>
        <v>0</v>
      </c>
      <c r="BC127" s="229" t="str">
        <f t="shared" si="28"/>
        <v/>
      </c>
      <c r="BD127" s="220">
        <f>IF(A127="",0, IF(BK127="S",COUNTIF($BC$17:BC127,BC127),0))</f>
        <v>0</v>
      </c>
      <c r="BE127" s="42">
        <f xml:space="preserve"> IF(Q127&lt;&gt;"",IF(Q127&lt;&gt;"Sense monitor",VLOOKUP(_xlfn.CONCAT(LEFT(Q127,2),IF(BF127="NO",".SA",".AA")),Calculs!$B$41:$C$48,2,FALSE),0),0)</f>
        <v>0</v>
      </c>
      <c r="BF127" s="42" t="str">
        <f t="shared" si="29"/>
        <v>NO</v>
      </c>
      <c r="BG127" s="43" t="str">
        <f t="shared" si="37"/>
        <v/>
      </c>
      <c r="BH127" s="42">
        <f>SUMIF(Calculs!$B$32:$B$36,TRIM(BG127),Calculs!$C$32:$C$36)</f>
        <v>0</v>
      </c>
      <c r="BI127" s="42">
        <f>IF(T127&lt;&gt;"",IF(LEFT(T127,1)="S", SUMIF(Calculs!$B$67:$B$70, TRIM(BG127), Calculs!$C$67:$C$70),0),0)</f>
        <v>0</v>
      </c>
      <c r="BJ127" s="40" t="str">
        <f t="shared" si="38"/>
        <v>N</v>
      </c>
      <c r="BK127" s="219" t="str">
        <f t="shared" si="30"/>
        <v>N</v>
      </c>
      <c r="BL127" s="42">
        <f t="shared" si="39"/>
        <v>0</v>
      </c>
      <c r="BM127" s="42"/>
      <c r="BN127" s="42"/>
      <c r="BO127" s="42">
        <f>IF(B127="",0,IF(AND(BJ127="S",AR127=1), VLOOKUP(B127,Calculs!$B$94:$D$99,3), 0) + IF(AND(BK127="S",BD127=1), VLOOKUP(B127,Calculs!$B$94:$F$99,5), 0))</f>
        <v>0</v>
      </c>
      <c r="BP127" s="40" t="str">
        <f t="shared" si="31"/>
        <v/>
      </c>
      <c r="BQ127" s="219" t="str">
        <f t="shared" si="32"/>
        <v/>
      </c>
      <c r="BR127" s="264" t="str">
        <f t="shared" si="33"/>
        <v/>
      </c>
      <c r="BS127" s="264" t="str">
        <f t="shared" si="34"/>
        <v/>
      </c>
    </row>
    <row r="128" spans="1:71" ht="12.75" customHeight="1">
      <c r="A128" s="217" t="str">
        <f>IF(' Peticions ET'!A118="", "",' Peticions ET'!A118)</f>
        <v/>
      </c>
      <c r="B128" s="167" t="str">
        <f t="shared" si="35"/>
        <v/>
      </c>
      <c r="C128" s="167" t="str">
        <f>IF(' Peticions ET'!B118="", "",' Peticions ET'!B118)</f>
        <v/>
      </c>
      <c r="D128" s="167" t="str">
        <f>IF(' Peticions ET'!C118="", "",' Peticions ET'!C118)</f>
        <v/>
      </c>
      <c r="E128" s="167" t="str">
        <f>IF(' Peticions ET'!D118="", "",' Peticions ET'!D118)</f>
        <v/>
      </c>
      <c r="F128" s="166" t="str">
        <f>IF(' Peticions ET'!E118="", "",' Peticions ET'!E118)</f>
        <v/>
      </c>
      <c r="G128" s="166" t="str">
        <f>IF(' Peticions ET'!F118="", "",' Peticions ET'!F118)</f>
        <v/>
      </c>
      <c r="H128" s="30" t="str">
        <f>IF(' Peticions ET'!G118="", "",' Peticions ET'!G118)</f>
        <v/>
      </c>
      <c r="I128" s="40" t="str">
        <f>IF(' Peticions ET'!H118="", "",' Peticions ET'!H118)</f>
        <v/>
      </c>
      <c r="J128" s="40" t="str">
        <f>IF(' Peticions ET'!I118="", "",' Peticions ET'!I118)</f>
        <v/>
      </c>
      <c r="K128" s="40" t="str">
        <f>IF(' Peticions ET'!J118="", "",' Peticions ET'!J118)</f>
        <v/>
      </c>
      <c r="L128" s="30" t="str">
        <f>IF(' Peticions ET'!K118="", "",' Peticions ET'!K118)</f>
        <v/>
      </c>
      <c r="M128" s="30" t="str">
        <f>IF(' Peticions ET'!L118="", "",' Peticions ET'!L118)</f>
        <v/>
      </c>
      <c r="N128" s="30" t="str">
        <f>IF(' Peticions ET'!M118="", "",' Peticions ET'!M118)</f>
        <v/>
      </c>
      <c r="O128" s="40" t="str">
        <f>IF(' Peticions ET'!O118="", "",' Peticions ET'!O118)</f>
        <v/>
      </c>
      <c r="P128" s="7" t="str">
        <f>IF(' Peticions ET'!N118="", "",' Peticions ET'!N118)</f>
        <v/>
      </c>
      <c r="Q128" s="31" t="str">
        <f>IF(' Peticions ET'!R118="", "",' Peticions ET'!R118)</f>
        <v/>
      </c>
      <c r="R128" s="31" t="str">
        <f>IF(' Peticions ET'!S118="", "",' Peticions ET'!S118)</f>
        <v/>
      </c>
      <c r="S128" t="str">
        <f>IF(' Peticions ET'!P118="", "",' Peticions ET'!P118)</f>
        <v/>
      </c>
      <c r="T128" s="264" t="str">
        <f>IF(' Peticions ET'!Q118="", "",' Peticions ET'!Q118)</f>
        <v/>
      </c>
      <c r="U128" s="1"/>
      <c r="V128" s="1"/>
      <c r="W128" s="3"/>
      <c r="X128" s="31"/>
      <c r="Y128" s="31"/>
      <c r="Z128" s="31"/>
      <c r="AA128" s="32"/>
      <c r="AB128" s="33"/>
      <c r="AC128" s="33"/>
      <c r="AD128" s="33"/>
      <c r="AE128" s="33"/>
      <c r="AF128" s="34"/>
      <c r="AG128" s="34"/>
      <c r="AH128" s="34"/>
      <c r="AI128" s="34"/>
      <c r="AJ128" s="35" t="str">
        <f>IF(' Peticions ET'!Z118="", "",' Peticions ET'!Z118)</f>
        <v/>
      </c>
      <c r="AK128" s="143"/>
      <c r="AL128" s="36"/>
      <c r="AM128" s="37" t="str">
        <f t="shared" si="21"/>
        <v/>
      </c>
      <c r="AN128" s="38" t="str">
        <f t="shared" si="22"/>
        <v/>
      </c>
      <c r="AO128" s="39" t="str">
        <f t="shared" si="23"/>
        <v/>
      </c>
      <c r="AP128" s="40" t="str">
        <f t="shared" si="24"/>
        <v/>
      </c>
      <c r="AQ128" s="229" t="str">
        <f t="shared" si="25"/>
        <v/>
      </c>
      <c r="AR128" s="220">
        <f>IF(A128="",0,IF(BJ128="S",COUNTIF($AQ$17:AQ128,AQ128),0))</f>
        <v>0</v>
      </c>
      <c r="AS128" s="41" t="str">
        <f t="shared" si="36"/>
        <v/>
      </c>
      <c r="AT128" s="42">
        <f xml:space="preserve"> IF(AS128&lt;&gt;"",VLOOKUP(AS128,Calculs!$B$2:$C$34,2,FALSE),0)</f>
        <v>0</v>
      </c>
      <c r="AU128" s="42">
        <f>IF(I128&lt;&gt;"",IF(LEFT(I128,1)="S", Calculs!$C$63,0),0)</f>
        <v>0</v>
      </c>
      <c r="AV128" s="42">
        <f>IF(J128&lt;&gt;"",IF(LEFT(J128,1)="S", Calculs!$C$53,0),0)</f>
        <v>0</v>
      </c>
      <c r="AW128" s="42">
        <f>IF(K128&lt;&gt;"",IF(LEFT(K128,1)="S", Calculs!$C$54,0),0)</f>
        <v>0</v>
      </c>
      <c r="AX128" s="43" t="str">
        <f t="shared" si="26"/>
        <v/>
      </c>
      <c r="AY128" s="43" t="str">
        <f t="shared" si="27"/>
        <v/>
      </c>
      <c r="AZ128" s="43">
        <f>SUMIF(Calculs!$B$2:$B$34,AX128,Calculs!$C$2:$C$34)</f>
        <v>0</v>
      </c>
      <c r="BA128" s="42">
        <f>IF(O128&lt;&gt;"",IF(LEFT(O128,1)="S", Calculs!$C$54,0),0)</f>
        <v>0</v>
      </c>
      <c r="BB128" s="42">
        <f>IF(P128&lt;&gt;"",IF(LEFT(P128,1)="S", Calculs!$C$53,0),0)</f>
        <v>0</v>
      </c>
      <c r="BC128" s="229" t="str">
        <f t="shared" si="28"/>
        <v/>
      </c>
      <c r="BD128" s="220">
        <f>IF(A128="",0, IF(BK128="S",COUNTIF($BC$17:BC128,BC128),0))</f>
        <v>0</v>
      </c>
      <c r="BE128" s="42">
        <f xml:space="preserve"> IF(Q128&lt;&gt;"",IF(Q128&lt;&gt;"Sense monitor",VLOOKUP(_xlfn.CONCAT(LEFT(Q128,2),IF(BF128="NO",".SA",".AA")),Calculs!$B$41:$C$48,2,FALSE),0),0)</f>
        <v>0</v>
      </c>
      <c r="BF128" s="42" t="str">
        <f t="shared" si="29"/>
        <v>NO</v>
      </c>
      <c r="BG128" s="43" t="str">
        <f t="shared" si="37"/>
        <v/>
      </c>
      <c r="BH128" s="42">
        <f>SUMIF(Calculs!$B$32:$B$36,TRIM(BG128),Calculs!$C$32:$C$36)</f>
        <v>0</v>
      </c>
      <c r="BI128" s="42">
        <f>IF(T128&lt;&gt;"",IF(LEFT(T128,1)="S", SUMIF(Calculs!$B$67:$B$70, TRIM(BG128), Calculs!$C$67:$C$70),0),0)</f>
        <v>0</v>
      </c>
      <c r="BJ128" s="40" t="str">
        <f t="shared" si="38"/>
        <v>N</v>
      </c>
      <c r="BK128" s="219" t="str">
        <f t="shared" si="30"/>
        <v>N</v>
      </c>
      <c r="BL128" s="42">
        <f t="shared" si="39"/>
        <v>0</v>
      </c>
      <c r="BM128" s="42"/>
      <c r="BN128" s="42"/>
      <c r="BO128" s="42">
        <f>IF(B128="",0,IF(AND(BJ128="S",AR128=1), VLOOKUP(B128,Calculs!$B$94:$D$99,3), 0) + IF(AND(BK128="S",BD128=1), VLOOKUP(B128,Calculs!$B$94:$F$99,5), 0))</f>
        <v>0</v>
      </c>
      <c r="BP128" s="40" t="str">
        <f t="shared" si="31"/>
        <v/>
      </c>
      <c r="BQ128" s="219" t="str">
        <f t="shared" si="32"/>
        <v/>
      </c>
      <c r="BR128" s="264" t="str">
        <f t="shared" si="33"/>
        <v/>
      </c>
      <c r="BS128" s="264" t="str">
        <f t="shared" si="34"/>
        <v/>
      </c>
    </row>
    <row r="129" spans="1:71" ht="12.75" customHeight="1">
      <c r="A129" s="217" t="str">
        <f>IF(' Peticions ET'!A119="", "",' Peticions ET'!A119)</f>
        <v/>
      </c>
      <c r="B129" s="167" t="str">
        <f t="shared" si="35"/>
        <v/>
      </c>
      <c r="C129" s="167" t="str">
        <f>IF(' Peticions ET'!B119="", "",' Peticions ET'!B119)</f>
        <v/>
      </c>
      <c r="D129" s="167" t="str">
        <f>IF(' Peticions ET'!C119="", "",' Peticions ET'!C119)</f>
        <v/>
      </c>
      <c r="E129" s="167" t="str">
        <f>IF(' Peticions ET'!D119="", "",' Peticions ET'!D119)</f>
        <v/>
      </c>
      <c r="F129" s="166" t="str">
        <f>IF(' Peticions ET'!E119="", "",' Peticions ET'!E119)</f>
        <v/>
      </c>
      <c r="G129" s="166" t="str">
        <f>IF(' Peticions ET'!F119="", "",' Peticions ET'!F119)</f>
        <v/>
      </c>
      <c r="H129" s="30" t="str">
        <f>IF(' Peticions ET'!G119="", "",' Peticions ET'!G119)</f>
        <v/>
      </c>
      <c r="I129" s="40" t="str">
        <f>IF(' Peticions ET'!H119="", "",' Peticions ET'!H119)</f>
        <v/>
      </c>
      <c r="J129" s="40" t="str">
        <f>IF(' Peticions ET'!I119="", "",' Peticions ET'!I119)</f>
        <v/>
      </c>
      <c r="K129" s="40" t="str">
        <f>IF(' Peticions ET'!J119="", "",' Peticions ET'!J119)</f>
        <v/>
      </c>
      <c r="L129" s="30" t="str">
        <f>IF(' Peticions ET'!K119="", "",' Peticions ET'!K119)</f>
        <v/>
      </c>
      <c r="M129" s="30" t="str">
        <f>IF(' Peticions ET'!L119="", "",' Peticions ET'!L119)</f>
        <v/>
      </c>
      <c r="N129" s="30" t="str">
        <f>IF(' Peticions ET'!M119="", "",' Peticions ET'!M119)</f>
        <v/>
      </c>
      <c r="O129" s="40" t="str">
        <f>IF(' Peticions ET'!O119="", "",' Peticions ET'!O119)</f>
        <v/>
      </c>
      <c r="P129" s="7" t="str">
        <f>IF(' Peticions ET'!N119="", "",' Peticions ET'!N119)</f>
        <v/>
      </c>
      <c r="Q129" s="31" t="str">
        <f>IF(' Peticions ET'!R119="", "",' Peticions ET'!R119)</f>
        <v/>
      </c>
      <c r="R129" s="31" t="str">
        <f>IF(' Peticions ET'!S119="", "",' Peticions ET'!S119)</f>
        <v/>
      </c>
      <c r="S129" t="str">
        <f>IF(' Peticions ET'!P119="", "",' Peticions ET'!P119)</f>
        <v/>
      </c>
      <c r="T129" s="264" t="str">
        <f>IF(' Peticions ET'!Q119="", "",' Peticions ET'!Q119)</f>
        <v/>
      </c>
      <c r="U129" s="1"/>
      <c r="V129" s="1"/>
      <c r="W129" s="3"/>
      <c r="X129" s="31"/>
      <c r="Y129" s="31"/>
      <c r="Z129" s="31"/>
      <c r="AA129" s="32"/>
      <c r="AB129" s="33"/>
      <c r="AC129" s="33"/>
      <c r="AD129" s="33"/>
      <c r="AE129" s="33"/>
      <c r="AF129" s="34"/>
      <c r="AG129" s="34"/>
      <c r="AH129" s="34"/>
      <c r="AI129" s="34"/>
      <c r="AJ129" s="35" t="str">
        <f>IF(' Peticions ET'!Z119="", "",' Peticions ET'!Z119)</f>
        <v/>
      </c>
      <c r="AK129" s="143"/>
      <c r="AL129" s="36"/>
      <c r="AM129" s="37" t="str">
        <f t="shared" si="21"/>
        <v/>
      </c>
      <c r="AN129" s="38" t="str">
        <f t="shared" si="22"/>
        <v/>
      </c>
      <c r="AO129" s="39" t="str">
        <f t="shared" si="23"/>
        <v/>
      </c>
      <c r="AP129" s="40" t="str">
        <f t="shared" si="24"/>
        <v/>
      </c>
      <c r="AQ129" s="229" t="str">
        <f t="shared" si="25"/>
        <v/>
      </c>
      <c r="AR129" s="220">
        <f>IF(A129="",0,IF(BJ129="S",COUNTIF($AQ$17:AQ129,AQ129),0))</f>
        <v>0</v>
      </c>
      <c r="AS129" s="41" t="str">
        <f t="shared" si="36"/>
        <v/>
      </c>
      <c r="AT129" s="42">
        <f xml:space="preserve"> IF(AS129&lt;&gt;"",VLOOKUP(AS129,Calculs!$B$2:$C$34,2,FALSE),0)</f>
        <v>0</v>
      </c>
      <c r="AU129" s="42">
        <f>IF(I129&lt;&gt;"",IF(LEFT(I129,1)="S", Calculs!$C$63,0),0)</f>
        <v>0</v>
      </c>
      <c r="AV129" s="42">
        <f>IF(J129&lt;&gt;"",IF(LEFT(J129,1)="S", Calculs!$C$53,0),0)</f>
        <v>0</v>
      </c>
      <c r="AW129" s="42">
        <f>IF(K129&lt;&gt;"",IF(LEFT(K129,1)="S", Calculs!$C$54,0),0)</f>
        <v>0</v>
      </c>
      <c r="AX129" s="43" t="str">
        <f t="shared" si="26"/>
        <v/>
      </c>
      <c r="AY129" s="43" t="str">
        <f t="shared" si="27"/>
        <v/>
      </c>
      <c r="AZ129" s="43">
        <f>SUMIF(Calculs!$B$2:$B$34,AX129,Calculs!$C$2:$C$34)</f>
        <v>0</v>
      </c>
      <c r="BA129" s="42">
        <f>IF(O129&lt;&gt;"",IF(LEFT(O129,1)="S", Calculs!$C$54,0),0)</f>
        <v>0</v>
      </c>
      <c r="BB129" s="42">
        <f>IF(P129&lt;&gt;"",IF(LEFT(P129,1)="S", Calculs!$C$53,0),0)</f>
        <v>0</v>
      </c>
      <c r="BC129" s="229" t="str">
        <f t="shared" si="28"/>
        <v/>
      </c>
      <c r="BD129" s="220">
        <f>IF(A129="",0, IF(BK129="S",COUNTIF($BC$17:BC129,BC129),0))</f>
        <v>0</v>
      </c>
      <c r="BE129" s="42">
        <f xml:space="preserve"> IF(Q129&lt;&gt;"",IF(Q129&lt;&gt;"Sense monitor",VLOOKUP(_xlfn.CONCAT(LEFT(Q129,2),IF(BF129="NO",".SA",".AA")),Calculs!$B$41:$C$48,2,FALSE),0),0)</f>
        <v>0</v>
      </c>
      <c r="BF129" s="42" t="str">
        <f t="shared" si="29"/>
        <v>NO</v>
      </c>
      <c r="BG129" s="43" t="str">
        <f t="shared" si="37"/>
        <v/>
      </c>
      <c r="BH129" s="42">
        <f>SUMIF(Calculs!$B$32:$B$36,TRIM(BG129),Calculs!$C$32:$C$36)</f>
        <v>0</v>
      </c>
      <c r="BI129" s="42">
        <f>IF(T129&lt;&gt;"",IF(LEFT(T129,1)="S", SUMIF(Calculs!$B$67:$B$70, TRIM(BG129), Calculs!$C$67:$C$70),0),0)</f>
        <v>0</v>
      </c>
      <c r="BJ129" s="40" t="str">
        <f t="shared" si="38"/>
        <v>N</v>
      </c>
      <c r="BK129" s="219" t="str">
        <f t="shared" si="30"/>
        <v>N</v>
      </c>
      <c r="BL129" s="42">
        <f t="shared" si="39"/>
        <v>0</v>
      </c>
      <c r="BM129" s="42"/>
      <c r="BN129" s="42"/>
      <c r="BO129" s="42">
        <f>IF(B129="",0,IF(AND(BJ129="S",AR129=1), VLOOKUP(B129,Calculs!$B$94:$D$99,3), 0) + IF(AND(BK129="S",BD129=1), VLOOKUP(B129,Calculs!$B$94:$F$99,5), 0))</f>
        <v>0</v>
      </c>
      <c r="BP129" s="40" t="str">
        <f t="shared" si="31"/>
        <v/>
      </c>
      <c r="BQ129" s="219" t="str">
        <f t="shared" si="32"/>
        <v/>
      </c>
      <c r="BR129" s="264" t="str">
        <f t="shared" si="33"/>
        <v/>
      </c>
      <c r="BS129" s="264" t="str">
        <f t="shared" si="34"/>
        <v/>
      </c>
    </row>
    <row r="130" spans="1:71" ht="12.75" customHeight="1">
      <c r="A130" s="217" t="str">
        <f>IF(' Peticions ET'!A120="", "",' Peticions ET'!A120)</f>
        <v/>
      </c>
      <c r="B130" s="167" t="str">
        <f t="shared" si="35"/>
        <v/>
      </c>
      <c r="C130" s="167" t="str">
        <f>IF(' Peticions ET'!B120="", "",' Peticions ET'!B120)</f>
        <v/>
      </c>
      <c r="D130" s="167" t="str">
        <f>IF(' Peticions ET'!C120="", "",' Peticions ET'!C120)</f>
        <v/>
      </c>
      <c r="E130" s="167" t="str">
        <f>IF(' Peticions ET'!D120="", "",' Peticions ET'!D120)</f>
        <v/>
      </c>
      <c r="F130" s="166" t="str">
        <f>IF(' Peticions ET'!E120="", "",' Peticions ET'!E120)</f>
        <v/>
      </c>
      <c r="G130" s="166" t="str">
        <f>IF(' Peticions ET'!F120="", "",' Peticions ET'!F120)</f>
        <v/>
      </c>
      <c r="H130" s="30" t="str">
        <f>IF(' Peticions ET'!G120="", "",' Peticions ET'!G120)</f>
        <v/>
      </c>
      <c r="I130" s="40" t="str">
        <f>IF(' Peticions ET'!H120="", "",' Peticions ET'!H120)</f>
        <v/>
      </c>
      <c r="J130" s="40" t="str">
        <f>IF(' Peticions ET'!I120="", "",' Peticions ET'!I120)</f>
        <v/>
      </c>
      <c r="K130" s="40" t="str">
        <f>IF(' Peticions ET'!J120="", "",' Peticions ET'!J120)</f>
        <v/>
      </c>
      <c r="L130" s="30" t="str">
        <f>IF(' Peticions ET'!K120="", "",' Peticions ET'!K120)</f>
        <v/>
      </c>
      <c r="M130" s="30" t="str">
        <f>IF(' Peticions ET'!L120="", "",' Peticions ET'!L120)</f>
        <v/>
      </c>
      <c r="N130" s="30" t="str">
        <f>IF(' Peticions ET'!M120="", "",' Peticions ET'!M120)</f>
        <v/>
      </c>
      <c r="O130" s="40" t="str">
        <f>IF(' Peticions ET'!O120="", "",' Peticions ET'!O120)</f>
        <v/>
      </c>
      <c r="P130" s="7" t="str">
        <f>IF(' Peticions ET'!N120="", "",' Peticions ET'!N120)</f>
        <v/>
      </c>
      <c r="Q130" s="31" t="str">
        <f>IF(' Peticions ET'!R120="", "",' Peticions ET'!R120)</f>
        <v/>
      </c>
      <c r="R130" s="31" t="str">
        <f>IF(' Peticions ET'!S120="", "",' Peticions ET'!S120)</f>
        <v/>
      </c>
      <c r="S130" t="str">
        <f>IF(' Peticions ET'!P120="", "",' Peticions ET'!P120)</f>
        <v/>
      </c>
      <c r="T130" s="264" t="str">
        <f>IF(' Peticions ET'!Q120="", "",' Peticions ET'!Q120)</f>
        <v/>
      </c>
      <c r="U130" s="1"/>
      <c r="V130" s="1"/>
      <c r="W130" s="3"/>
      <c r="X130" s="31"/>
      <c r="Y130" s="31"/>
      <c r="Z130" s="31"/>
      <c r="AA130" s="32"/>
      <c r="AB130" s="33"/>
      <c r="AC130" s="33"/>
      <c r="AD130" s="33"/>
      <c r="AE130" s="33"/>
      <c r="AF130" s="34"/>
      <c r="AG130" s="34"/>
      <c r="AH130" s="34"/>
      <c r="AI130" s="34"/>
      <c r="AJ130" s="35" t="str">
        <f>IF(' Peticions ET'!Z120="", "",' Peticions ET'!Z120)</f>
        <v/>
      </c>
      <c r="AK130" s="143"/>
      <c r="AL130" s="36"/>
      <c r="AM130" s="37" t="str">
        <f t="shared" si="21"/>
        <v/>
      </c>
      <c r="AN130" s="38" t="str">
        <f t="shared" si="22"/>
        <v/>
      </c>
      <c r="AO130" s="39" t="str">
        <f t="shared" si="23"/>
        <v/>
      </c>
      <c r="AP130" s="40" t="str">
        <f t="shared" si="24"/>
        <v/>
      </c>
      <c r="AQ130" s="229" t="str">
        <f t="shared" si="25"/>
        <v/>
      </c>
      <c r="AR130" s="220">
        <f>IF(A130="",0,IF(BJ130="S",COUNTIF($AQ$17:AQ130,AQ130),0))</f>
        <v>0</v>
      </c>
      <c r="AS130" s="41" t="str">
        <f t="shared" si="36"/>
        <v/>
      </c>
      <c r="AT130" s="42">
        <f xml:space="preserve"> IF(AS130&lt;&gt;"",VLOOKUP(AS130,Calculs!$B$2:$C$34,2,FALSE),0)</f>
        <v>0</v>
      </c>
      <c r="AU130" s="42">
        <f>IF(I130&lt;&gt;"",IF(LEFT(I130,1)="S", Calculs!$C$63,0),0)</f>
        <v>0</v>
      </c>
      <c r="AV130" s="42">
        <f>IF(J130&lt;&gt;"",IF(LEFT(J130,1)="S", Calculs!$C$53,0),0)</f>
        <v>0</v>
      </c>
      <c r="AW130" s="42">
        <f>IF(K130&lt;&gt;"",IF(LEFT(K130,1)="S", Calculs!$C$54,0),0)</f>
        <v>0</v>
      </c>
      <c r="AX130" s="43" t="str">
        <f t="shared" si="26"/>
        <v/>
      </c>
      <c r="AY130" s="43" t="str">
        <f t="shared" si="27"/>
        <v/>
      </c>
      <c r="AZ130" s="43">
        <f>SUMIF(Calculs!$B$2:$B$34,AX130,Calculs!$C$2:$C$34)</f>
        <v>0</v>
      </c>
      <c r="BA130" s="42">
        <f>IF(O130&lt;&gt;"",IF(LEFT(O130,1)="S", Calculs!$C$54,0),0)</f>
        <v>0</v>
      </c>
      <c r="BB130" s="42">
        <f>IF(P130&lt;&gt;"",IF(LEFT(P130,1)="S", Calculs!$C$53,0),0)</f>
        <v>0</v>
      </c>
      <c r="BC130" s="229" t="str">
        <f t="shared" si="28"/>
        <v/>
      </c>
      <c r="BD130" s="220">
        <f>IF(A130="",0, IF(BK130="S",COUNTIF($BC$17:BC130,BC130),0))</f>
        <v>0</v>
      </c>
      <c r="BE130" s="42">
        <f xml:space="preserve"> IF(Q130&lt;&gt;"",IF(Q130&lt;&gt;"Sense monitor",VLOOKUP(_xlfn.CONCAT(LEFT(Q130,2),IF(BF130="NO",".SA",".AA")),Calculs!$B$41:$C$48,2,FALSE),0),0)</f>
        <v>0</v>
      </c>
      <c r="BF130" s="42" t="str">
        <f t="shared" si="29"/>
        <v>NO</v>
      </c>
      <c r="BG130" s="43" t="str">
        <f t="shared" si="37"/>
        <v/>
      </c>
      <c r="BH130" s="42">
        <f>SUMIF(Calculs!$B$32:$B$36,TRIM(BG130),Calculs!$C$32:$C$36)</f>
        <v>0</v>
      </c>
      <c r="BI130" s="42">
        <f>IF(T130&lt;&gt;"",IF(LEFT(T130,1)="S", SUMIF(Calculs!$B$67:$B$70, TRIM(BG130), Calculs!$C$67:$C$70),0),0)</f>
        <v>0</v>
      </c>
      <c r="BJ130" s="40" t="str">
        <f t="shared" si="38"/>
        <v>N</v>
      </c>
      <c r="BK130" s="219" t="str">
        <f t="shared" si="30"/>
        <v>N</v>
      </c>
      <c r="BL130" s="42">
        <f t="shared" si="39"/>
        <v>0</v>
      </c>
      <c r="BM130" s="42"/>
      <c r="BN130" s="42"/>
      <c r="BO130" s="42">
        <f>IF(B130="",0,IF(AND(BJ130="S",AR130=1), VLOOKUP(B130,Calculs!$B$94:$D$99,3), 0) + IF(AND(BK130="S",BD130=1), VLOOKUP(B130,Calculs!$B$94:$F$99,5), 0))</f>
        <v>0</v>
      </c>
      <c r="BP130" s="40" t="str">
        <f t="shared" si="31"/>
        <v/>
      </c>
      <c r="BQ130" s="219" t="str">
        <f t="shared" si="32"/>
        <v/>
      </c>
      <c r="BR130" s="264" t="str">
        <f t="shared" si="33"/>
        <v/>
      </c>
      <c r="BS130" s="264" t="str">
        <f t="shared" si="34"/>
        <v/>
      </c>
    </row>
    <row r="131" spans="1:71" ht="12.75" customHeight="1">
      <c r="A131" s="217" t="str">
        <f>IF(' Peticions ET'!A121="", "",' Peticions ET'!A121)</f>
        <v/>
      </c>
      <c r="B131" s="167" t="str">
        <f t="shared" si="35"/>
        <v/>
      </c>
      <c r="C131" s="167" t="str">
        <f>IF(' Peticions ET'!B121="", "",' Peticions ET'!B121)</f>
        <v/>
      </c>
      <c r="D131" s="167" t="str">
        <f>IF(' Peticions ET'!C121="", "",' Peticions ET'!C121)</f>
        <v/>
      </c>
      <c r="E131" s="167" t="str">
        <f>IF(' Peticions ET'!D121="", "",' Peticions ET'!D121)</f>
        <v/>
      </c>
      <c r="F131" s="166" t="str">
        <f>IF(' Peticions ET'!E121="", "",' Peticions ET'!E121)</f>
        <v/>
      </c>
      <c r="G131" s="166" t="str">
        <f>IF(' Peticions ET'!F121="", "",' Peticions ET'!F121)</f>
        <v/>
      </c>
      <c r="H131" s="30" t="str">
        <f>IF(' Peticions ET'!G121="", "",' Peticions ET'!G121)</f>
        <v/>
      </c>
      <c r="I131" s="40" t="str">
        <f>IF(' Peticions ET'!H121="", "",' Peticions ET'!H121)</f>
        <v/>
      </c>
      <c r="J131" s="40" t="str">
        <f>IF(' Peticions ET'!I121="", "",' Peticions ET'!I121)</f>
        <v/>
      </c>
      <c r="K131" s="40" t="str">
        <f>IF(' Peticions ET'!J121="", "",' Peticions ET'!J121)</f>
        <v/>
      </c>
      <c r="L131" s="30" t="str">
        <f>IF(' Peticions ET'!K121="", "",' Peticions ET'!K121)</f>
        <v/>
      </c>
      <c r="M131" s="30" t="str">
        <f>IF(' Peticions ET'!L121="", "",' Peticions ET'!L121)</f>
        <v/>
      </c>
      <c r="N131" s="30" t="str">
        <f>IF(' Peticions ET'!M121="", "",' Peticions ET'!M121)</f>
        <v/>
      </c>
      <c r="O131" s="40" t="str">
        <f>IF(' Peticions ET'!O121="", "",' Peticions ET'!O121)</f>
        <v/>
      </c>
      <c r="P131" s="7" t="str">
        <f>IF(' Peticions ET'!N121="", "",' Peticions ET'!N121)</f>
        <v/>
      </c>
      <c r="Q131" s="31" t="str">
        <f>IF(' Peticions ET'!R121="", "",' Peticions ET'!R121)</f>
        <v/>
      </c>
      <c r="R131" s="31" t="str">
        <f>IF(' Peticions ET'!S121="", "",' Peticions ET'!S121)</f>
        <v/>
      </c>
      <c r="S131" t="str">
        <f>IF(' Peticions ET'!P121="", "",' Peticions ET'!P121)</f>
        <v/>
      </c>
      <c r="T131" s="264" t="str">
        <f>IF(' Peticions ET'!Q121="", "",' Peticions ET'!Q121)</f>
        <v/>
      </c>
      <c r="U131" s="1"/>
      <c r="V131" s="1"/>
      <c r="W131" s="3"/>
      <c r="X131" s="31"/>
      <c r="Y131" s="31"/>
      <c r="Z131" s="31"/>
      <c r="AA131" s="32"/>
      <c r="AB131" s="33"/>
      <c r="AC131" s="33"/>
      <c r="AD131" s="33"/>
      <c r="AE131" s="33"/>
      <c r="AF131" s="34"/>
      <c r="AG131" s="34"/>
      <c r="AH131" s="34"/>
      <c r="AI131" s="34"/>
      <c r="AJ131" s="35" t="str">
        <f>IF(' Peticions ET'!Z121="", "",' Peticions ET'!Z121)</f>
        <v/>
      </c>
      <c r="AK131" s="143"/>
      <c r="AL131" s="36"/>
      <c r="AM131" s="37" t="str">
        <f t="shared" si="21"/>
        <v/>
      </c>
      <c r="AN131" s="38" t="str">
        <f t="shared" si="22"/>
        <v/>
      </c>
      <c r="AO131" s="39" t="str">
        <f t="shared" si="23"/>
        <v/>
      </c>
      <c r="AP131" s="40" t="str">
        <f t="shared" si="24"/>
        <v/>
      </c>
      <c r="AQ131" s="229" t="str">
        <f t="shared" si="25"/>
        <v/>
      </c>
      <c r="AR131" s="220">
        <f>IF(A131="",0,IF(BJ131="S",COUNTIF($AQ$17:AQ131,AQ131),0))</f>
        <v>0</v>
      </c>
      <c r="AS131" s="41" t="str">
        <f t="shared" si="36"/>
        <v/>
      </c>
      <c r="AT131" s="42">
        <f xml:space="preserve"> IF(AS131&lt;&gt;"",VLOOKUP(AS131,Calculs!$B$2:$C$34,2,FALSE),0)</f>
        <v>0</v>
      </c>
      <c r="AU131" s="42">
        <f>IF(I131&lt;&gt;"",IF(LEFT(I131,1)="S", Calculs!$C$63,0),0)</f>
        <v>0</v>
      </c>
      <c r="AV131" s="42">
        <f>IF(J131&lt;&gt;"",IF(LEFT(J131,1)="S", Calculs!$C$53,0),0)</f>
        <v>0</v>
      </c>
      <c r="AW131" s="42">
        <f>IF(K131&lt;&gt;"",IF(LEFT(K131,1)="S", Calculs!$C$54,0),0)</f>
        <v>0</v>
      </c>
      <c r="AX131" s="43" t="str">
        <f t="shared" si="26"/>
        <v/>
      </c>
      <c r="AY131" s="43" t="str">
        <f t="shared" si="27"/>
        <v/>
      </c>
      <c r="AZ131" s="43">
        <f>SUMIF(Calculs!$B$2:$B$34,AX131,Calculs!$C$2:$C$34)</f>
        <v>0</v>
      </c>
      <c r="BA131" s="42">
        <f>IF(O131&lt;&gt;"",IF(LEFT(O131,1)="S", Calculs!$C$54,0),0)</f>
        <v>0</v>
      </c>
      <c r="BB131" s="42">
        <f>IF(P131&lt;&gt;"",IF(LEFT(P131,1)="S", Calculs!$C$53,0),0)</f>
        <v>0</v>
      </c>
      <c r="BC131" s="229" t="str">
        <f t="shared" si="28"/>
        <v/>
      </c>
      <c r="BD131" s="220">
        <f>IF(A131="",0, IF(BK131="S",COUNTIF($BC$17:BC131,BC131),0))</f>
        <v>0</v>
      </c>
      <c r="BE131" s="42">
        <f xml:space="preserve"> IF(Q131&lt;&gt;"",IF(Q131&lt;&gt;"Sense monitor",VLOOKUP(_xlfn.CONCAT(LEFT(Q131,2),IF(BF131="NO",".SA",".AA")),Calculs!$B$41:$C$48,2,FALSE),0),0)</f>
        <v>0</v>
      </c>
      <c r="BF131" s="42" t="str">
        <f t="shared" si="29"/>
        <v>NO</v>
      </c>
      <c r="BG131" s="43" t="str">
        <f t="shared" si="37"/>
        <v/>
      </c>
      <c r="BH131" s="42">
        <f>SUMIF(Calculs!$B$32:$B$36,TRIM(BG131),Calculs!$C$32:$C$36)</f>
        <v>0</v>
      </c>
      <c r="BI131" s="42">
        <f>IF(T131&lt;&gt;"",IF(LEFT(T131,1)="S", SUMIF(Calculs!$B$67:$B$70, TRIM(BG131), Calculs!$C$67:$C$70),0),0)</f>
        <v>0</v>
      </c>
      <c r="BJ131" s="40" t="str">
        <f t="shared" si="38"/>
        <v>N</v>
      </c>
      <c r="BK131" s="219" t="str">
        <f t="shared" si="30"/>
        <v>N</v>
      </c>
      <c r="BL131" s="42">
        <f t="shared" si="39"/>
        <v>0</v>
      </c>
      <c r="BM131" s="42"/>
      <c r="BN131" s="42"/>
      <c r="BO131" s="42">
        <f>IF(B131="",0,IF(AND(BJ131="S",AR131=1), VLOOKUP(B131,Calculs!$B$94:$D$99,3), 0) + IF(AND(BK131="S",BD131=1), VLOOKUP(B131,Calculs!$B$94:$F$99,5), 0))</f>
        <v>0</v>
      </c>
      <c r="BP131" s="40" t="str">
        <f t="shared" si="31"/>
        <v/>
      </c>
      <c r="BQ131" s="219" t="str">
        <f t="shared" si="32"/>
        <v/>
      </c>
      <c r="BR131" s="264" t="str">
        <f t="shared" si="33"/>
        <v/>
      </c>
      <c r="BS131" s="264" t="str">
        <f t="shared" si="34"/>
        <v/>
      </c>
    </row>
    <row r="132" spans="1:71" ht="12.75" customHeight="1">
      <c r="A132" s="217" t="str">
        <f>IF(' Peticions ET'!A122="", "",' Peticions ET'!A122)</f>
        <v/>
      </c>
      <c r="B132" s="167" t="str">
        <f t="shared" si="35"/>
        <v/>
      </c>
      <c r="C132" s="167" t="str">
        <f>IF(' Peticions ET'!B122="", "",' Peticions ET'!B122)</f>
        <v/>
      </c>
      <c r="D132" s="167" t="str">
        <f>IF(' Peticions ET'!C122="", "",' Peticions ET'!C122)</f>
        <v/>
      </c>
      <c r="E132" s="167" t="str">
        <f>IF(' Peticions ET'!D122="", "",' Peticions ET'!D122)</f>
        <v/>
      </c>
      <c r="F132" s="166" t="str">
        <f>IF(' Peticions ET'!E122="", "",' Peticions ET'!E122)</f>
        <v/>
      </c>
      <c r="G132" s="166" t="str">
        <f>IF(' Peticions ET'!F122="", "",' Peticions ET'!F122)</f>
        <v/>
      </c>
      <c r="H132" s="30" t="str">
        <f>IF(' Peticions ET'!G122="", "",' Peticions ET'!G122)</f>
        <v/>
      </c>
      <c r="I132" s="40" t="str">
        <f>IF(' Peticions ET'!H122="", "",' Peticions ET'!H122)</f>
        <v/>
      </c>
      <c r="J132" s="40" t="str">
        <f>IF(' Peticions ET'!I122="", "",' Peticions ET'!I122)</f>
        <v/>
      </c>
      <c r="K132" s="40" t="str">
        <f>IF(' Peticions ET'!J122="", "",' Peticions ET'!J122)</f>
        <v/>
      </c>
      <c r="L132" s="30" t="str">
        <f>IF(' Peticions ET'!K122="", "",' Peticions ET'!K122)</f>
        <v/>
      </c>
      <c r="M132" s="30" t="str">
        <f>IF(' Peticions ET'!L122="", "",' Peticions ET'!L122)</f>
        <v/>
      </c>
      <c r="N132" s="30" t="str">
        <f>IF(' Peticions ET'!M122="", "",' Peticions ET'!M122)</f>
        <v/>
      </c>
      <c r="O132" s="40" t="str">
        <f>IF(' Peticions ET'!O122="", "",' Peticions ET'!O122)</f>
        <v/>
      </c>
      <c r="P132" s="7" t="str">
        <f>IF(' Peticions ET'!N122="", "",' Peticions ET'!N122)</f>
        <v/>
      </c>
      <c r="Q132" s="31" t="str">
        <f>IF(' Peticions ET'!R122="", "",' Peticions ET'!R122)</f>
        <v/>
      </c>
      <c r="R132" s="31" t="str">
        <f>IF(' Peticions ET'!S122="", "",' Peticions ET'!S122)</f>
        <v/>
      </c>
      <c r="S132" t="str">
        <f>IF(' Peticions ET'!P122="", "",' Peticions ET'!P122)</f>
        <v/>
      </c>
      <c r="T132" s="264" t="str">
        <f>IF(' Peticions ET'!Q122="", "",' Peticions ET'!Q122)</f>
        <v/>
      </c>
      <c r="U132" s="1"/>
      <c r="V132" s="1"/>
      <c r="W132" s="3"/>
      <c r="X132" s="31"/>
      <c r="Y132" s="31"/>
      <c r="Z132" s="31"/>
      <c r="AA132" s="32"/>
      <c r="AB132" s="33"/>
      <c r="AC132" s="33"/>
      <c r="AD132" s="33"/>
      <c r="AE132" s="33"/>
      <c r="AF132" s="34"/>
      <c r="AG132" s="34"/>
      <c r="AH132" s="34"/>
      <c r="AI132" s="34"/>
      <c r="AJ132" s="35" t="str">
        <f>IF(' Peticions ET'!Z122="", "",' Peticions ET'!Z122)</f>
        <v/>
      </c>
      <c r="AK132" s="143"/>
      <c r="AL132" s="36"/>
      <c r="AM132" s="37" t="str">
        <f t="shared" si="21"/>
        <v/>
      </c>
      <c r="AN132" s="38" t="str">
        <f t="shared" si="22"/>
        <v/>
      </c>
      <c r="AO132" s="39" t="str">
        <f t="shared" si="23"/>
        <v/>
      </c>
      <c r="AP132" s="40" t="str">
        <f t="shared" si="24"/>
        <v/>
      </c>
      <c r="AQ132" s="229" t="str">
        <f t="shared" si="25"/>
        <v/>
      </c>
      <c r="AR132" s="220">
        <f>IF(A132="",0,IF(BJ132="S",COUNTIF($AQ$17:AQ132,AQ132),0))</f>
        <v>0</v>
      </c>
      <c r="AS132" s="41" t="str">
        <f t="shared" si="36"/>
        <v/>
      </c>
      <c r="AT132" s="42">
        <f xml:space="preserve"> IF(AS132&lt;&gt;"",VLOOKUP(AS132,Calculs!$B$2:$C$34,2,FALSE),0)</f>
        <v>0</v>
      </c>
      <c r="AU132" s="42">
        <f>IF(I132&lt;&gt;"",IF(LEFT(I132,1)="S", Calculs!$C$63,0),0)</f>
        <v>0</v>
      </c>
      <c r="AV132" s="42">
        <f>IF(J132&lt;&gt;"",IF(LEFT(J132,1)="S", Calculs!$C$53,0),0)</f>
        <v>0</v>
      </c>
      <c r="AW132" s="42">
        <f>IF(K132&lt;&gt;"",IF(LEFT(K132,1)="S", Calculs!$C$54,0),0)</f>
        <v>0</v>
      </c>
      <c r="AX132" s="43" t="str">
        <f t="shared" si="26"/>
        <v/>
      </c>
      <c r="AY132" s="43" t="str">
        <f t="shared" si="27"/>
        <v/>
      </c>
      <c r="AZ132" s="43">
        <f>SUMIF(Calculs!$B$2:$B$34,AX132,Calculs!$C$2:$C$34)</f>
        <v>0</v>
      </c>
      <c r="BA132" s="42">
        <f>IF(O132&lt;&gt;"",IF(LEFT(O132,1)="S", Calculs!$C$54,0),0)</f>
        <v>0</v>
      </c>
      <c r="BB132" s="42">
        <f>IF(P132&lt;&gt;"",IF(LEFT(P132,1)="S", Calculs!$C$53,0),0)</f>
        <v>0</v>
      </c>
      <c r="BC132" s="229" t="str">
        <f t="shared" si="28"/>
        <v/>
      </c>
      <c r="BD132" s="220">
        <f>IF(A132="",0, IF(BK132="S",COUNTIF($BC$17:BC132,BC132),0))</f>
        <v>0</v>
      </c>
      <c r="BE132" s="42">
        <f xml:space="preserve"> IF(Q132&lt;&gt;"",IF(Q132&lt;&gt;"Sense monitor",VLOOKUP(_xlfn.CONCAT(LEFT(Q132,2),IF(BF132="NO",".SA",".AA")),Calculs!$B$41:$C$48,2,FALSE),0),0)</f>
        <v>0</v>
      </c>
      <c r="BF132" s="42" t="str">
        <f t="shared" si="29"/>
        <v>NO</v>
      </c>
      <c r="BG132" s="43" t="str">
        <f t="shared" si="37"/>
        <v/>
      </c>
      <c r="BH132" s="42">
        <f>SUMIF(Calculs!$B$32:$B$36,TRIM(BG132),Calculs!$C$32:$C$36)</f>
        <v>0</v>
      </c>
      <c r="BI132" s="42">
        <f>IF(T132&lt;&gt;"",IF(LEFT(T132,1)="S", SUMIF(Calculs!$B$67:$B$70, TRIM(BG132), Calculs!$C$67:$C$70),0),0)</f>
        <v>0</v>
      </c>
      <c r="BJ132" s="40" t="str">
        <f t="shared" si="38"/>
        <v>N</v>
      </c>
      <c r="BK132" s="219" t="str">
        <f t="shared" si="30"/>
        <v>N</v>
      </c>
      <c r="BL132" s="42">
        <f t="shared" si="39"/>
        <v>0</v>
      </c>
      <c r="BM132" s="42"/>
      <c r="BN132" s="42"/>
      <c r="BO132" s="42">
        <f>IF(B132="",0,IF(AND(BJ132="S",AR132=1), VLOOKUP(B132,Calculs!$B$94:$D$99,3), 0) + IF(AND(BK132="S",BD132=1), VLOOKUP(B132,Calculs!$B$94:$F$99,5), 0))</f>
        <v>0</v>
      </c>
      <c r="BP132" s="40" t="str">
        <f t="shared" si="31"/>
        <v/>
      </c>
      <c r="BQ132" s="219" t="str">
        <f t="shared" si="32"/>
        <v/>
      </c>
      <c r="BR132" s="264" t="str">
        <f t="shared" si="33"/>
        <v/>
      </c>
      <c r="BS132" s="264" t="str">
        <f t="shared" si="34"/>
        <v/>
      </c>
    </row>
    <row r="133" spans="1:71" ht="12.75" customHeight="1">
      <c r="A133" s="217" t="str">
        <f>IF(' Peticions ET'!A123="", "",' Peticions ET'!A123)</f>
        <v/>
      </c>
      <c r="B133" s="167" t="str">
        <f t="shared" si="35"/>
        <v/>
      </c>
      <c r="C133" s="167" t="str">
        <f>IF(' Peticions ET'!B123="", "",' Peticions ET'!B123)</f>
        <v/>
      </c>
      <c r="D133" s="167" t="str">
        <f>IF(' Peticions ET'!C123="", "",' Peticions ET'!C123)</f>
        <v/>
      </c>
      <c r="E133" s="167" t="str">
        <f>IF(' Peticions ET'!D123="", "",' Peticions ET'!D123)</f>
        <v/>
      </c>
      <c r="F133" s="166" t="str">
        <f>IF(' Peticions ET'!E123="", "",' Peticions ET'!E123)</f>
        <v/>
      </c>
      <c r="G133" s="166" t="str">
        <f>IF(' Peticions ET'!F123="", "",' Peticions ET'!F123)</f>
        <v/>
      </c>
      <c r="H133" s="30" t="str">
        <f>IF(' Peticions ET'!G123="", "",' Peticions ET'!G123)</f>
        <v/>
      </c>
      <c r="I133" s="40" t="str">
        <f>IF(' Peticions ET'!H123="", "",' Peticions ET'!H123)</f>
        <v/>
      </c>
      <c r="J133" s="40" t="str">
        <f>IF(' Peticions ET'!I123="", "",' Peticions ET'!I123)</f>
        <v/>
      </c>
      <c r="K133" s="40" t="str">
        <f>IF(' Peticions ET'!J123="", "",' Peticions ET'!J123)</f>
        <v/>
      </c>
      <c r="L133" s="30" t="str">
        <f>IF(' Peticions ET'!K123="", "",' Peticions ET'!K123)</f>
        <v/>
      </c>
      <c r="M133" s="30" t="str">
        <f>IF(' Peticions ET'!L123="", "",' Peticions ET'!L123)</f>
        <v/>
      </c>
      <c r="N133" s="30" t="str">
        <f>IF(' Peticions ET'!M123="", "",' Peticions ET'!M123)</f>
        <v/>
      </c>
      <c r="O133" s="40" t="str">
        <f>IF(' Peticions ET'!O123="", "",' Peticions ET'!O123)</f>
        <v/>
      </c>
      <c r="P133" s="7" t="str">
        <f>IF(' Peticions ET'!N123="", "",' Peticions ET'!N123)</f>
        <v/>
      </c>
      <c r="Q133" s="31" t="str">
        <f>IF(' Peticions ET'!R123="", "",' Peticions ET'!R123)</f>
        <v/>
      </c>
      <c r="R133" s="31" t="str">
        <f>IF(' Peticions ET'!S123="", "",' Peticions ET'!S123)</f>
        <v/>
      </c>
      <c r="S133" t="str">
        <f>IF(' Peticions ET'!P123="", "",' Peticions ET'!P123)</f>
        <v/>
      </c>
      <c r="T133" s="264" t="str">
        <f>IF(' Peticions ET'!Q123="", "",' Peticions ET'!Q123)</f>
        <v/>
      </c>
      <c r="U133" s="1"/>
      <c r="V133" s="1"/>
      <c r="W133" s="3"/>
      <c r="X133" s="31"/>
      <c r="Y133" s="31"/>
      <c r="Z133" s="31"/>
      <c r="AA133" s="32"/>
      <c r="AB133" s="33"/>
      <c r="AC133" s="33"/>
      <c r="AD133" s="33"/>
      <c r="AE133" s="33"/>
      <c r="AF133" s="34"/>
      <c r="AG133" s="34"/>
      <c r="AH133" s="34"/>
      <c r="AI133" s="34"/>
      <c r="AJ133" s="35" t="str">
        <f>IF(' Peticions ET'!Z123="", "",' Peticions ET'!Z123)</f>
        <v/>
      </c>
      <c r="AK133" s="143"/>
      <c r="AL133" s="36"/>
      <c r="AM133" s="37" t="str">
        <f t="shared" si="21"/>
        <v/>
      </c>
      <c r="AN133" s="38" t="str">
        <f t="shared" si="22"/>
        <v/>
      </c>
      <c r="AO133" s="39" t="str">
        <f t="shared" si="23"/>
        <v/>
      </c>
      <c r="AP133" s="40" t="str">
        <f t="shared" si="24"/>
        <v/>
      </c>
      <c r="AQ133" s="229" t="str">
        <f t="shared" si="25"/>
        <v/>
      </c>
      <c r="AR133" s="220">
        <f>IF(A133="",0,IF(BJ133="S",COUNTIF($AQ$17:AQ133,AQ133),0))</f>
        <v>0</v>
      </c>
      <c r="AS133" s="41" t="str">
        <f t="shared" si="36"/>
        <v/>
      </c>
      <c r="AT133" s="42">
        <f xml:space="preserve"> IF(AS133&lt;&gt;"",VLOOKUP(AS133,Calculs!$B$2:$C$34,2,FALSE),0)</f>
        <v>0</v>
      </c>
      <c r="AU133" s="42">
        <f>IF(I133&lt;&gt;"",IF(LEFT(I133,1)="S", Calculs!$C$63,0),0)</f>
        <v>0</v>
      </c>
      <c r="AV133" s="42">
        <f>IF(J133&lt;&gt;"",IF(LEFT(J133,1)="S", Calculs!$C$53,0),0)</f>
        <v>0</v>
      </c>
      <c r="AW133" s="42">
        <f>IF(K133&lt;&gt;"",IF(LEFT(K133,1)="S", Calculs!$C$54,0),0)</f>
        <v>0</v>
      </c>
      <c r="AX133" s="43" t="str">
        <f t="shared" si="26"/>
        <v/>
      </c>
      <c r="AY133" s="43" t="str">
        <f t="shared" si="27"/>
        <v/>
      </c>
      <c r="AZ133" s="43">
        <f>SUMIF(Calculs!$B$2:$B$34,AX133,Calculs!$C$2:$C$34)</f>
        <v>0</v>
      </c>
      <c r="BA133" s="42">
        <f>IF(O133&lt;&gt;"",IF(LEFT(O133,1)="S", Calculs!$C$54,0),0)</f>
        <v>0</v>
      </c>
      <c r="BB133" s="42">
        <f>IF(P133&lt;&gt;"",IF(LEFT(P133,1)="S", Calculs!$C$53,0),0)</f>
        <v>0</v>
      </c>
      <c r="BC133" s="229" t="str">
        <f t="shared" si="28"/>
        <v/>
      </c>
      <c r="BD133" s="220">
        <f>IF(A133="",0, IF(BK133="S",COUNTIF($BC$17:BC133,BC133),0))</f>
        <v>0</v>
      </c>
      <c r="BE133" s="42">
        <f xml:space="preserve"> IF(Q133&lt;&gt;"",IF(Q133&lt;&gt;"Sense monitor",VLOOKUP(_xlfn.CONCAT(LEFT(Q133,2),IF(BF133="NO",".SA",".AA")),Calculs!$B$41:$C$48,2,FALSE),0),0)</f>
        <v>0</v>
      </c>
      <c r="BF133" s="42" t="str">
        <f t="shared" si="29"/>
        <v>NO</v>
      </c>
      <c r="BG133" s="43" t="str">
        <f t="shared" si="37"/>
        <v/>
      </c>
      <c r="BH133" s="42">
        <f>SUMIF(Calculs!$B$32:$B$36,TRIM(BG133),Calculs!$C$32:$C$36)</f>
        <v>0</v>
      </c>
      <c r="BI133" s="42">
        <f>IF(T133&lt;&gt;"",IF(LEFT(T133,1)="S", SUMIF(Calculs!$B$67:$B$70, TRIM(BG133), Calculs!$C$67:$C$70),0),0)</f>
        <v>0</v>
      </c>
      <c r="BJ133" s="40" t="str">
        <f t="shared" si="38"/>
        <v>N</v>
      </c>
      <c r="BK133" s="219" t="str">
        <f t="shared" si="30"/>
        <v>N</v>
      </c>
      <c r="BL133" s="42">
        <f t="shared" si="39"/>
        <v>0</v>
      </c>
      <c r="BM133" s="42"/>
      <c r="BN133" s="42"/>
      <c r="BO133" s="42">
        <f>IF(B133="",0,IF(AND(BJ133="S",AR133=1), VLOOKUP(B133,Calculs!$B$94:$D$99,3), 0) + IF(AND(BK133="S",BD133=1), VLOOKUP(B133,Calculs!$B$94:$F$99,5), 0))</f>
        <v>0</v>
      </c>
      <c r="BP133" s="40" t="str">
        <f t="shared" si="31"/>
        <v/>
      </c>
      <c r="BQ133" s="219" t="str">
        <f t="shared" si="32"/>
        <v/>
      </c>
      <c r="BR133" s="264" t="str">
        <f t="shared" si="33"/>
        <v/>
      </c>
      <c r="BS133" s="264" t="str">
        <f t="shared" si="34"/>
        <v/>
      </c>
    </row>
    <row r="134" spans="1:71" ht="12.75" customHeight="1">
      <c r="A134" s="217" t="str">
        <f>IF(' Peticions ET'!A124="", "",' Peticions ET'!A124)</f>
        <v/>
      </c>
      <c r="B134" s="167" t="str">
        <f t="shared" si="35"/>
        <v/>
      </c>
      <c r="C134" s="167" t="str">
        <f>IF(' Peticions ET'!B124="", "",' Peticions ET'!B124)</f>
        <v/>
      </c>
      <c r="D134" s="167" t="str">
        <f>IF(' Peticions ET'!C124="", "",' Peticions ET'!C124)</f>
        <v/>
      </c>
      <c r="E134" s="167" t="str">
        <f>IF(' Peticions ET'!D124="", "",' Peticions ET'!D124)</f>
        <v/>
      </c>
      <c r="F134" s="166" t="str">
        <f>IF(' Peticions ET'!E124="", "",' Peticions ET'!E124)</f>
        <v/>
      </c>
      <c r="G134" s="166" t="str">
        <f>IF(' Peticions ET'!F124="", "",' Peticions ET'!F124)</f>
        <v/>
      </c>
      <c r="H134" s="30" t="str">
        <f>IF(' Peticions ET'!G124="", "",' Peticions ET'!G124)</f>
        <v/>
      </c>
      <c r="I134" s="40" t="str">
        <f>IF(' Peticions ET'!H124="", "",' Peticions ET'!H124)</f>
        <v/>
      </c>
      <c r="J134" s="40" t="str">
        <f>IF(' Peticions ET'!I124="", "",' Peticions ET'!I124)</f>
        <v/>
      </c>
      <c r="K134" s="40" t="str">
        <f>IF(' Peticions ET'!J124="", "",' Peticions ET'!J124)</f>
        <v/>
      </c>
      <c r="L134" s="30" t="str">
        <f>IF(' Peticions ET'!K124="", "",' Peticions ET'!K124)</f>
        <v/>
      </c>
      <c r="M134" s="30" t="str">
        <f>IF(' Peticions ET'!L124="", "",' Peticions ET'!L124)</f>
        <v/>
      </c>
      <c r="N134" s="30" t="str">
        <f>IF(' Peticions ET'!M124="", "",' Peticions ET'!M124)</f>
        <v/>
      </c>
      <c r="O134" s="40" t="str">
        <f>IF(' Peticions ET'!O124="", "",' Peticions ET'!O124)</f>
        <v/>
      </c>
      <c r="P134" s="7" t="str">
        <f>IF(' Peticions ET'!N124="", "",' Peticions ET'!N124)</f>
        <v/>
      </c>
      <c r="Q134" s="31" t="str">
        <f>IF(' Peticions ET'!R124="", "",' Peticions ET'!R124)</f>
        <v/>
      </c>
      <c r="R134" s="31" t="str">
        <f>IF(' Peticions ET'!S124="", "",' Peticions ET'!S124)</f>
        <v/>
      </c>
      <c r="S134" t="str">
        <f>IF(' Peticions ET'!P124="", "",' Peticions ET'!P124)</f>
        <v/>
      </c>
      <c r="T134" s="264" t="str">
        <f>IF(' Peticions ET'!Q124="", "",' Peticions ET'!Q124)</f>
        <v/>
      </c>
      <c r="U134" s="1"/>
      <c r="V134" s="1"/>
      <c r="W134" s="3"/>
      <c r="X134" s="31"/>
      <c r="Y134" s="31"/>
      <c r="Z134" s="31"/>
      <c r="AA134" s="32"/>
      <c r="AB134" s="33"/>
      <c r="AC134" s="33"/>
      <c r="AD134" s="33"/>
      <c r="AE134" s="33"/>
      <c r="AF134" s="34"/>
      <c r="AG134" s="34"/>
      <c r="AH134" s="34"/>
      <c r="AI134" s="34"/>
      <c r="AJ134" s="35" t="str">
        <f>IF(' Peticions ET'!Z124="", "",' Peticions ET'!Z124)</f>
        <v/>
      </c>
      <c r="AK134" s="143"/>
      <c r="AL134" s="36"/>
      <c r="AM134" s="37" t="str">
        <f t="shared" si="21"/>
        <v/>
      </c>
      <c r="AN134" s="38" t="str">
        <f t="shared" si="22"/>
        <v/>
      </c>
      <c r="AO134" s="39" t="str">
        <f t="shared" si="23"/>
        <v/>
      </c>
      <c r="AP134" s="40" t="str">
        <f t="shared" si="24"/>
        <v/>
      </c>
      <c r="AQ134" s="229" t="str">
        <f t="shared" si="25"/>
        <v/>
      </c>
      <c r="AR134" s="220">
        <f>IF(A134="",0,IF(BJ134="S",COUNTIF($AQ$17:AQ134,AQ134),0))</f>
        <v>0</v>
      </c>
      <c r="AS134" s="41" t="str">
        <f t="shared" si="36"/>
        <v/>
      </c>
      <c r="AT134" s="42">
        <f xml:space="preserve"> IF(AS134&lt;&gt;"",VLOOKUP(AS134,Calculs!$B$2:$C$34,2,FALSE),0)</f>
        <v>0</v>
      </c>
      <c r="AU134" s="42">
        <f>IF(I134&lt;&gt;"",IF(LEFT(I134,1)="S", Calculs!$C$63,0),0)</f>
        <v>0</v>
      </c>
      <c r="AV134" s="42">
        <f>IF(J134&lt;&gt;"",IF(LEFT(J134,1)="S", Calculs!$C$53,0),0)</f>
        <v>0</v>
      </c>
      <c r="AW134" s="42">
        <f>IF(K134&lt;&gt;"",IF(LEFT(K134,1)="S", Calculs!$C$54,0),0)</f>
        <v>0</v>
      </c>
      <c r="AX134" s="43" t="str">
        <f t="shared" si="26"/>
        <v/>
      </c>
      <c r="AY134" s="43" t="str">
        <f t="shared" si="27"/>
        <v/>
      </c>
      <c r="AZ134" s="43">
        <f>SUMIF(Calculs!$B$2:$B$34,AX134,Calculs!$C$2:$C$34)</f>
        <v>0</v>
      </c>
      <c r="BA134" s="42">
        <f>IF(O134&lt;&gt;"",IF(LEFT(O134,1)="S", Calculs!$C$54,0),0)</f>
        <v>0</v>
      </c>
      <c r="BB134" s="42">
        <f>IF(P134&lt;&gt;"",IF(LEFT(P134,1)="S", Calculs!$C$53,0),0)</f>
        <v>0</v>
      </c>
      <c r="BC134" s="229" t="str">
        <f t="shared" si="28"/>
        <v/>
      </c>
      <c r="BD134" s="220">
        <f>IF(A134="",0, IF(BK134="S",COUNTIF($BC$17:BC134,BC134),0))</f>
        <v>0</v>
      </c>
      <c r="BE134" s="42">
        <f xml:space="preserve"> IF(Q134&lt;&gt;"",IF(Q134&lt;&gt;"Sense monitor",VLOOKUP(_xlfn.CONCAT(LEFT(Q134,2),IF(BF134="NO",".SA",".AA")),Calculs!$B$41:$C$48,2,FALSE),0),0)</f>
        <v>0</v>
      </c>
      <c r="BF134" s="42" t="str">
        <f t="shared" si="29"/>
        <v>NO</v>
      </c>
      <c r="BG134" s="43" t="str">
        <f t="shared" si="37"/>
        <v/>
      </c>
      <c r="BH134" s="42">
        <f>SUMIF(Calculs!$B$32:$B$36,TRIM(BG134),Calculs!$C$32:$C$36)</f>
        <v>0</v>
      </c>
      <c r="BI134" s="42">
        <f>IF(T134&lt;&gt;"",IF(LEFT(T134,1)="S", SUMIF(Calculs!$B$67:$B$70, TRIM(BG134), Calculs!$C$67:$C$70),0),0)</f>
        <v>0</v>
      </c>
      <c r="BJ134" s="40" t="str">
        <f t="shared" si="38"/>
        <v>N</v>
      </c>
      <c r="BK134" s="219" t="str">
        <f t="shared" si="30"/>
        <v>N</v>
      </c>
      <c r="BL134" s="42">
        <f t="shared" si="39"/>
        <v>0</v>
      </c>
      <c r="BM134" s="42"/>
      <c r="BN134" s="42"/>
      <c r="BO134" s="42">
        <f>IF(B134="",0,IF(AND(BJ134="S",AR134=1), VLOOKUP(B134,Calculs!$B$94:$D$99,3), 0) + IF(AND(BK134="S",BD134=1), VLOOKUP(B134,Calculs!$B$94:$F$99,5), 0))</f>
        <v>0</v>
      </c>
      <c r="BP134" s="40" t="str">
        <f t="shared" si="31"/>
        <v/>
      </c>
      <c r="BQ134" s="219" t="str">
        <f t="shared" si="32"/>
        <v/>
      </c>
      <c r="BR134" s="264" t="str">
        <f t="shared" si="33"/>
        <v/>
      </c>
      <c r="BS134" s="264" t="str">
        <f t="shared" si="34"/>
        <v/>
      </c>
    </row>
    <row r="135" spans="1:71" ht="12.75" customHeight="1">
      <c r="A135" s="217" t="str">
        <f>IF(' Peticions ET'!A125="", "",' Peticions ET'!A125)</f>
        <v/>
      </c>
      <c r="B135" s="167" t="str">
        <f t="shared" si="35"/>
        <v/>
      </c>
      <c r="C135" s="167" t="str">
        <f>IF(' Peticions ET'!B125="", "",' Peticions ET'!B125)</f>
        <v/>
      </c>
      <c r="D135" s="167" t="str">
        <f>IF(' Peticions ET'!C125="", "",' Peticions ET'!C125)</f>
        <v/>
      </c>
      <c r="E135" s="167" t="str">
        <f>IF(' Peticions ET'!D125="", "",' Peticions ET'!D125)</f>
        <v/>
      </c>
      <c r="F135" s="166" t="str">
        <f>IF(' Peticions ET'!E125="", "",' Peticions ET'!E125)</f>
        <v/>
      </c>
      <c r="G135" s="166" t="str">
        <f>IF(' Peticions ET'!F125="", "",' Peticions ET'!F125)</f>
        <v/>
      </c>
      <c r="H135" s="30" t="str">
        <f>IF(' Peticions ET'!G125="", "",' Peticions ET'!G125)</f>
        <v/>
      </c>
      <c r="I135" s="40" t="str">
        <f>IF(' Peticions ET'!H125="", "",' Peticions ET'!H125)</f>
        <v/>
      </c>
      <c r="J135" s="40" t="str">
        <f>IF(' Peticions ET'!I125="", "",' Peticions ET'!I125)</f>
        <v/>
      </c>
      <c r="K135" s="40" t="str">
        <f>IF(' Peticions ET'!J125="", "",' Peticions ET'!J125)</f>
        <v/>
      </c>
      <c r="L135" s="30" t="str">
        <f>IF(' Peticions ET'!K125="", "",' Peticions ET'!K125)</f>
        <v/>
      </c>
      <c r="M135" s="30" t="str">
        <f>IF(' Peticions ET'!L125="", "",' Peticions ET'!L125)</f>
        <v/>
      </c>
      <c r="N135" s="30" t="str">
        <f>IF(' Peticions ET'!M125="", "",' Peticions ET'!M125)</f>
        <v/>
      </c>
      <c r="O135" s="40" t="str">
        <f>IF(' Peticions ET'!O125="", "",' Peticions ET'!O125)</f>
        <v/>
      </c>
      <c r="P135" s="7" t="str">
        <f>IF(' Peticions ET'!N125="", "",' Peticions ET'!N125)</f>
        <v/>
      </c>
      <c r="Q135" s="31" t="str">
        <f>IF(' Peticions ET'!R125="", "",' Peticions ET'!R125)</f>
        <v/>
      </c>
      <c r="R135" s="31" t="str">
        <f>IF(' Peticions ET'!S125="", "",' Peticions ET'!S125)</f>
        <v/>
      </c>
      <c r="S135" t="str">
        <f>IF(' Peticions ET'!P125="", "",' Peticions ET'!P125)</f>
        <v/>
      </c>
      <c r="T135" s="264" t="str">
        <f>IF(' Peticions ET'!Q125="", "",' Peticions ET'!Q125)</f>
        <v/>
      </c>
      <c r="U135" s="1"/>
      <c r="V135" s="1"/>
      <c r="W135" s="3"/>
      <c r="X135" s="31"/>
      <c r="Y135" s="31"/>
      <c r="Z135" s="31"/>
      <c r="AA135" s="32"/>
      <c r="AB135" s="33"/>
      <c r="AC135" s="33"/>
      <c r="AD135" s="33"/>
      <c r="AE135" s="33"/>
      <c r="AF135" s="34"/>
      <c r="AG135" s="34"/>
      <c r="AH135" s="34"/>
      <c r="AI135" s="34"/>
      <c r="AJ135" s="35" t="str">
        <f>IF(' Peticions ET'!Z125="", "",' Peticions ET'!Z125)</f>
        <v/>
      </c>
      <c r="AK135" s="143"/>
      <c r="AL135" s="36"/>
      <c r="AM135" s="37" t="str">
        <f t="shared" si="21"/>
        <v/>
      </c>
      <c r="AN135" s="38" t="str">
        <f t="shared" si="22"/>
        <v/>
      </c>
      <c r="AO135" s="39" t="str">
        <f t="shared" si="23"/>
        <v/>
      </c>
      <c r="AP135" s="40" t="str">
        <f t="shared" si="24"/>
        <v/>
      </c>
      <c r="AQ135" s="229" t="str">
        <f t="shared" si="25"/>
        <v/>
      </c>
      <c r="AR135" s="220">
        <f>IF(A135="",0,IF(BJ135="S",COUNTIF($AQ$17:AQ135,AQ135),0))</f>
        <v>0</v>
      </c>
      <c r="AS135" s="41" t="str">
        <f t="shared" si="36"/>
        <v/>
      </c>
      <c r="AT135" s="42">
        <f xml:space="preserve"> IF(AS135&lt;&gt;"",VLOOKUP(AS135,Calculs!$B$2:$C$34,2,FALSE),0)</f>
        <v>0</v>
      </c>
      <c r="AU135" s="42">
        <f>IF(I135&lt;&gt;"",IF(LEFT(I135,1)="S", Calculs!$C$63,0),0)</f>
        <v>0</v>
      </c>
      <c r="AV135" s="42">
        <f>IF(J135&lt;&gt;"",IF(LEFT(J135,1)="S", Calculs!$C$53,0),0)</f>
        <v>0</v>
      </c>
      <c r="AW135" s="42">
        <f>IF(K135&lt;&gt;"",IF(LEFT(K135,1)="S", Calculs!$C$54,0),0)</f>
        <v>0</v>
      </c>
      <c r="AX135" s="43" t="str">
        <f t="shared" si="26"/>
        <v/>
      </c>
      <c r="AY135" s="43" t="str">
        <f t="shared" si="27"/>
        <v/>
      </c>
      <c r="AZ135" s="43">
        <f>SUMIF(Calculs!$B$2:$B$34,AX135,Calculs!$C$2:$C$34)</f>
        <v>0</v>
      </c>
      <c r="BA135" s="42">
        <f>IF(O135&lt;&gt;"",IF(LEFT(O135,1)="S", Calculs!$C$54,0),0)</f>
        <v>0</v>
      </c>
      <c r="BB135" s="42">
        <f>IF(P135&lt;&gt;"",IF(LEFT(P135,1)="S", Calculs!$C$53,0),0)</f>
        <v>0</v>
      </c>
      <c r="BC135" s="229" t="str">
        <f t="shared" si="28"/>
        <v/>
      </c>
      <c r="BD135" s="220">
        <f>IF(A135="",0, IF(BK135="S",COUNTIF($BC$17:BC135,BC135),0))</f>
        <v>0</v>
      </c>
      <c r="BE135" s="42">
        <f xml:space="preserve"> IF(Q135&lt;&gt;"",IF(Q135&lt;&gt;"Sense monitor",VLOOKUP(_xlfn.CONCAT(LEFT(Q135,2),IF(BF135="NO",".SA",".AA")),Calculs!$B$41:$C$48,2,FALSE),0),0)</f>
        <v>0</v>
      </c>
      <c r="BF135" s="42" t="str">
        <f t="shared" si="29"/>
        <v>NO</v>
      </c>
      <c r="BG135" s="43" t="str">
        <f t="shared" si="37"/>
        <v/>
      </c>
      <c r="BH135" s="42">
        <f>SUMIF(Calculs!$B$32:$B$36,TRIM(BG135),Calculs!$C$32:$C$36)</f>
        <v>0</v>
      </c>
      <c r="BI135" s="42">
        <f>IF(T135&lt;&gt;"",IF(LEFT(T135,1)="S", SUMIF(Calculs!$B$67:$B$70, TRIM(BG135), Calculs!$C$67:$C$70),0),0)</f>
        <v>0</v>
      </c>
      <c r="BJ135" s="40" t="str">
        <f t="shared" si="38"/>
        <v>N</v>
      </c>
      <c r="BK135" s="219" t="str">
        <f t="shared" si="30"/>
        <v>N</v>
      </c>
      <c r="BL135" s="42">
        <f t="shared" si="39"/>
        <v>0</v>
      </c>
      <c r="BM135" s="42"/>
      <c r="BN135" s="42"/>
      <c r="BO135" s="42">
        <f>IF(B135="",0,IF(AND(BJ135="S",AR135=1), VLOOKUP(B135,Calculs!$B$94:$D$99,3), 0) + IF(AND(BK135="S",BD135=1), VLOOKUP(B135,Calculs!$B$94:$F$99,5), 0))</f>
        <v>0</v>
      </c>
      <c r="BP135" s="40" t="str">
        <f t="shared" si="31"/>
        <v/>
      </c>
      <c r="BQ135" s="219" t="str">
        <f t="shared" si="32"/>
        <v/>
      </c>
      <c r="BR135" s="264" t="str">
        <f t="shared" si="33"/>
        <v/>
      </c>
      <c r="BS135" s="264" t="str">
        <f t="shared" si="34"/>
        <v/>
      </c>
    </row>
    <row r="136" spans="1:71" ht="12.75" customHeight="1">
      <c r="A136" s="217" t="str">
        <f>IF(' Peticions ET'!A126="", "",' Peticions ET'!A126)</f>
        <v/>
      </c>
      <c r="B136" s="167" t="str">
        <f t="shared" si="35"/>
        <v/>
      </c>
      <c r="C136" s="167" t="str">
        <f>IF(' Peticions ET'!B126="", "",' Peticions ET'!B126)</f>
        <v/>
      </c>
      <c r="D136" s="167" t="str">
        <f>IF(' Peticions ET'!C126="", "",' Peticions ET'!C126)</f>
        <v/>
      </c>
      <c r="E136" s="167" t="str">
        <f>IF(' Peticions ET'!D126="", "",' Peticions ET'!D126)</f>
        <v/>
      </c>
      <c r="F136" s="166" t="str">
        <f>IF(' Peticions ET'!E126="", "",' Peticions ET'!E126)</f>
        <v/>
      </c>
      <c r="G136" s="166" t="str">
        <f>IF(' Peticions ET'!F126="", "",' Peticions ET'!F126)</f>
        <v/>
      </c>
      <c r="H136" s="30" t="str">
        <f>IF(' Peticions ET'!G126="", "",' Peticions ET'!G126)</f>
        <v/>
      </c>
      <c r="I136" s="40" t="str">
        <f>IF(' Peticions ET'!H126="", "",' Peticions ET'!H126)</f>
        <v/>
      </c>
      <c r="J136" s="40" t="str">
        <f>IF(' Peticions ET'!I126="", "",' Peticions ET'!I126)</f>
        <v/>
      </c>
      <c r="K136" s="40" t="str">
        <f>IF(' Peticions ET'!J126="", "",' Peticions ET'!J126)</f>
        <v/>
      </c>
      <c r="L136" s="30" t="str">
        <f>IF(' Peticions ET'!K126="", "",' Peticions ET'!K126)</f>
        <v/>
      </c>
      <c r="M136" s="30" t="str">
        <f>IF(' Peticions ET'!L126="", "",' Peticions ET'!L126)</f>
        <v/>
      </c>
      <c r="N136" s="30" t="str">
        <f>IF(' Peticions ET'!M126="", "",' Peticions ET'!M126)</f>
        <v/>
      </c>
      <c r="O136" s="40" t="str">
        <f>IF(' Peticions ET'!O126="", "",' Peticions ET'!O126)</f>
        <v/>
      </c>
      <c r="P136" s="7" t="str">
        <f>IF(' Peticions ET'!N126="", "",' Peticions ET'!N126)</f>
        <v/>
      </c>
      <c r="Q136" s="31" t="str">
        <f>IF(' Peticions ET'!R126="", "",' Peticions ET'!R126)</f>
        <v/>
      </c>
      <c r="R136" s="31" t="str">
        <f>IF(' Peticions ET'!S126="", "",' Peticions ET'!S126)</f>
        <v/>
      </c>
      <c r="S136" t="str">
        <f>IF(' Peticions ET'!P126="", "",' Peticions ET'!P126)</f>
        <v/>
      </c>
      <c r="T136" s="264" t="str">
        <f>IF(' Peticions ET'!Q126="", "",' Peticions ET'!Q126)</f>
        <v/>
      </c>
      <c r="U136" s="1"/>
      <c r="V136" s="1"/>
      <c r="W136" s="3"/>
      <c r="X136" s="31"/>
      <c r="Y136" s="31"/>
      <c r="Z136" s="31"/>
      <c r="AA136" s="32"/>
      <c r="AB136" s="33"/>
      <c r="AC136" s="33"/>
      <c r="AD136" s="33"/>
      <c r="AE136" s="33"/>
      <c r="AF136" s="34"/>
      <c r="AG136" s="34"/>
      <c r="AH136" s="34"/>
      <c r="AI136" s="34"/>
      <c r="AJ136" s="35" t="str">
        <f>IF(' Peticions ET'!Z126="", "",' Peticions ET'!Z126)</f>
        <v/>
      </c>
      <c r="AK136" s="143"/>
      <c r="AL136" s="36"/>
      <c r="AM136" s="37" t="str">
        <f t="shared" si="21"/>
        <v/>
      </c>
      <c r="AN136" s="38" t="str">
        <f t="shared" si="22"/>
        <v/>
      </c>
      <c r="AO136" s="39" t="str">
        <f t="shared" si="23"/>
        <v/>
      </c>
      <c r="AP136" s="40" t="str">
        <f t="shared" si="24"/>
        <v/>
      </c>
      <c r="AQ136" s="229" t="str">
        <f t="shared" si="25"/>
        <v/>
      </c>
      <c r="AR136" s="220">
        <f>IF(A136="",0,IF(BJ136="S",COUNTIF($AQ$17:AQ136,AQ136),0))</f>
        <v>0</v>
      </c>
      <c r="AS136" s="41" t="str">
        <f t="shared" si="36"/>
        <v/>
      </c>
      <c r="AT136" s="42">
        <f xml:space="preserve"> IF(AS136&lt;&gt;"",VLOOKUP(AS136,Calculs!$B$2:$C$34,2,FALSE),0)</f>
        <v>0</v>
      </c>
      <c r="AU136" s="42">
        <f>IF(I136&lt;&gt;"",IF(LEFT(I136,1)="S", Calculs!$C$63,0),0)</f>
        <v>0</v>
      </c>
      <c r="AV136" s="42">
        <f>IF(J136&lt;&gt;"",IF(LEFT(J136,1)="S", Calculs!$C$53,0),0)</f>
        <v>0</v>
      </c>
      <c r="AW136" s="42">
        <f>IF(K136&lt;&gt;"",IF(LEFT(K136,1)="S", Calculs!$C$54,0),0)</f>
        <v>0</v>
      </c>
      <c r="AX136" s="43" t="str">
        <f t="shared" si="26"/>
        <v/>
      </c>
      <c r="AY136" s="43" t="str">
        <f t="shared" si="27"/>
        <v/>
      </c>
      <c r="AZ136" s="43">
        <f>SUMIF(Calculs!$B$2:$B$34,AX136,Calculs!$C$2:$C$34)</f>
        <v>0</v>
      </c>
      <c r="BA136" s="42">
        <f>IF(O136&lt;&gt;"",IF(LEFT(O136,1)="S", Calculs!$C$54,0),0)</f>
        <v>0</v>
      </c>
      <c r="BB136" s="42">
        <f>IF(P136&lt;&gt;"",IF(LEFT(P136,1)="S", Calculs!$C$53,0),0)</f>
        <v>0</v>
      </c>
      <c r="BC136" s="229" t="str">
        <f t="shared" si="28"/>
        <v/>
      </c>
      <c r="BD136" s="220">
        <f>IF(A136="",0, IF(BK136="S",COUNTIF($BC$17:BC136,BC136),0))</f>
        <v>0</v>
      </c>
      <c r="BE136" s="42">
        <f xml:space="preserve"> IF(Q136&lt;&gt;"",IF(Q136&lt;&gt;"Sense monitor",VLOOKUP(_xlfn.CONCAT(LEFT(Q136,2),IF(BF136="NO",".SA",".AA")),Calculs!$B$41:$C$48,2,FALSE),0),0)</f>
        <v>0</v>
      </c>
      <c r="BF136" s="42" t="str">
        <f t="shared" si="29"/>
        <v>NO</v>
      </c>
      <c r="BG136" s="43" t="str">
        <f t="shared" si="37"/>
        <v/>
      </c>
      <c r="BH136" s="42">
        <f>SUMIF(Calculs!$B$32:$B$36,TRIM(BG136),Calculs!$C$32:$C$36)</f>
        <v>0</v>
      </c>
      <c r="BI136" s="42">
        <f>IF(T136&lt;&gt;"",IF(LEFT(T136,1)="S", SUMIF(Calculs!$B$67:$B$70, TRIM(BG136), Calculs!$C$67:$C$70),0),0)</f>
        <v>0</v>
      </c>
      <c r="BJ136" s="40" t="str">
        <f t="shared" si="38"/>
        <v>N</v>
      </c>
      <c r="BK136" s="219" t="str">
        <f t="shared" si="30"/>
        <v>N</v>
      </c>
      <c r="BL136" s="42">
        <f t="shared" si="39"/>
        <v>0</v>
      </c>
      <c r="BM136" s="42"/>
      <c r="BN136" s="42"/>
      <c r="BO136" s="42">
        <f>IF(B136="",0,IF(AND(BJ136="S",AR136=1), VLOOKUP(B136,Calculs!$B$94:$D$99,3), 0) + IF(AND(BK136="S",BD136=1), VLOOKUP(B136,Calculs!$B$94:$F$99,5), 0))</f>
        <v>0</v>
      </c>
      <c r="BP136" s="40" t="str">
        <f t="shared" si="31"/>
        <v/>
      </c>
      <c r="BQ136" s="219" t="str">
        <f t="shared" si="32"/>
        <v/>
      </c>
      <c r="BR136" s="264" t="str">
        <f t="shared" si="33"/>
        <v/>
      </c>
      <c r="BS136" s="264" t="str">
        <f t="shared" si="34"/>
        <v/>
      </c>
    </row>
    <row r="137" spans="1:71" ht="12.75" customHeight="1">
      <c r="A137" s="217" t="str">
        <f>IF(' Peticions ET'!A127="", "",' Peticions ET'!A127)</f>
        <v/>
      </c>
      <c r="B137" s="167" t="str">
        <f t="shared" si="35"/>
        <v/>
      </c>
      <c r="C137" s="167" t="str">
        <f>IF(' Peticions ET'!B127="", "",' Peticions ET'!B127)</f>
        <v/>
      </c>
      <c r="D137" s="167" t="str">
        <f>IF(' Peticions ET'!C127="", "",' Peticions ET'!C127)</f>
        <v/>
      </c>
      <c r="E137" s="167" t="str">
        <f>IF(' Peticions ET'!D127="", "",' Peticions ET'!D127)</f>
        <v/>
      </c>
      <c r="F137" s="166" t="str">
        <f>IF(' Peticions ET'!E127="", "",' Peticions ET'!E127)</f>
        <v/>
      </c>
      <c r="G137" s="166" t="str">
        <f>IF(' Peticions ET'!F127="", "",' Peticions ET'!F127)</f>
        <v/>
      </c>
      <c r="H137" s="30" t="str">
        <f>IF(' Peticions ET'!G127="", "",' Peticions ET'!G127)</f>
        <v/>
      </c>
      <c r="I137" s="40" t="str">
        <f>IF(' Peticions ET'!H127="", "",' Peticions ET'!H127)</f>
        <v/>
      </c>
      <c r="J137" s="40" t="str">
        <f>IF(' Peticions ET'!I127="", "",' Peticions ET'!I127)</f>
        <v/>
      </c>
      <c r="K137" s="40" t="str">
        <f>IF(' Peticions ET'!J127="", "",' Peticions ET'!J127)</f>
        <v/>
      </c>
      <c r="L137" s="30" t="str">
        <f>IF(' Peticions ET'!K127="", "",' Peticions ET'!K127)</f>
        <v/>
      </c>
      <c r="M137" s="30" t="str">
        <f>IF(' Peticions ET'!L127="", "",' Peticions ET'!L127)</f>
        <v/>
      </c>
      <c r="N137" s="30" t="str">
        <f>IF(' Peticions ET'!M127="", "",' Peticions ET'!M127)</f>
        <v/>
      </c>
      <c r="O137" s="40" t="str">
        <f>IF(' Peticions ET'!O127="", "",' Peticions ET'!O127)</f>
        <v/>
      </c>
      <c r="P137" s="7" t="str">
        <f>IF(' Peticions ET'!N127="", "",' Peticions ET'!N127)</f>
        <v/>
      </c>
      <c r="Q137" s="31" t="str">
        <f>IF(' Peticions ET'!R127="", "",' Peticions ET'!R127)</f>
        <v/>
      </c>
      <c r="R137" s="31" t="str">
        <f>IF(' Peticions ET'!S127="", "",' Peticions ET'!S127)</f>
        <v/>
      </c>
      <c r="S137" t="str">
        <f>IF(' Peticions ET'!P127="", "",' Peticions ET'!P127)</f>
        <v/>
      </c>
      <c r="T137" s="264" t="str">
        <f>IF(' Peticions ET'!Q127="", "",' Peticions ET'!Q127)</f>
        <v/>
      </c>
      <c r="U137" s="1"/>
      <c r="V137" s="1"/>
      <c r="W137" s="3"/>
      <c r="X137" s="31"/>
      <c r="Y137" s="31"/>
      <c r="Z137" s="31"/>
      <c r="AA137" s="32"/>
      <c r="AB137" s="33"/>
      <c r="AC137" s="33"/>
      <c r="AD137" s="33"/>
      <c r="AE137" s="33"/>
      <c r="AF137" s="34"/>
      <c r="AG137" s="34"/>
      <c r="AH137" s="34"/>
      <c r="AI137" s="34"/>
      <c r="AJ137" s="35" t="str">
        <f>IF(' Peticions ET'!Z127="", "",' Peticions ET'!Z127)</f>
        <v/>
      </c>
      <c r="AK137" s="143"/>
      <c r="AL137" s="36"/>
      <c r="AM137" s="37" t="str">
        <f t="shared" si="21"/>
        <v/>
      </c>
      <c r="AN137" s="38" t="str">
        <f t="shared" si="22"/>
        <v/>
      </c>
      <c r="AO137" s="39" t="str">
        <f t="shared" si="23"/>
        <v/>
      </c>
      <c r="AP137" s="40" t="str">
        <f t="shared" si="24"/>
        <v/>
      </c>
      <c r="AQ137" s="229" t="str">
        <f t="shared" si="25"/>
        <v/>
      </c>
      <c r="AR137" s="220">
        <f>IF(A137="",0,IF(BJ137="S",COUNTIF($AQ$17:AQ137,AQ137),0))</f>
        <v>0</v>
      </c>
      <c r="AS137" s="41" t="str">
        <f t="shared" si="36"/>
        <v/>
      </c>
      <c r="AT137" s="42">
        <f xml:space="preserve"> IF(AS137&lt;&gt;"",VLOOKUP(AS137,Calculs!$B$2:$C$34,2,FALSE),0)</f>
        <v>0</v>
      </c>
      <c r="AU137" s="42">
        <f>IF(I137&lt;&gt;"",IF(LEFT(I137,1)="S", Calculs!$C$63,0),0)</f>
        <v>0</v>
      </c>
      <c r="AV137" s="42">
        <f>IF(J137&lt;&gt;"",IF(LEFT(J137,1)="S", Calculs!$C$53,0),0)</f>
        <v>0</v>
      </c>
      <c r="AW137" s="42">
        <f>IF(K137&lt;&gt;"",IF(LEFT(K137,1)="S", Calculs!$C$54,0),0)</f>
        <v>0</v>
      </c>
      <c r="AX137" s="43" t="str">
        <f t="shared" si="26"/>
        <v/>
      </c>
      <c r="AY137" s="43" t="str">
        <f t="shared" si="27"/>
        <v/>
      </c>
      <c r="AZ137" s="43">
        <f>SUMIF(Calculs!$B$2:$B$34,AX137,Calculs!$C$2:$C$34)</f>
        <v>0</v>
      </c>
      <c r="BA137" s="42">
        <f>IF(O137&lt;&gt;"",IF(LEFT(O137,1)="S", Calculs!$C$54,0),0)</f>
        <v>0</v>
      </c>
      <c r="BB137" s="42">
        <f>IF(P137&lt;&gt;"",IF(LEFT(P137,1)="S", Calculs!$C$53,0),0)</f>
        <v>0</v>
      </c>
      <c r="BC137" s="229" t="str">
        <f t="shared" si="28"/>
        <v/>
      </c>
      <c r="BD137" s="220">
        <f>IF(A137="",0, IF(BK137="S",COUNTIF($BC$17:BC137,BC137),0))</f>
        <v>0</v>
      </c>
      <c r="BE137" s="42">
        <f xml:space="preserve"> IF(Q137&lt;&gt;"",IF(Q137&lt;&gt;"Sense monitor",VLOOKUP(_xlfn.CONCAT(LEFT(Q137,2),IF(BF137="NO",".SA",".AA")),Calculs!$B$41:$C$48,2,FALSE),0),0)</f>
        <v>0</v>
      </c>
      <c r="BF137" s="42" t="str">
        <f t="shared" si="29"/>
        <v>NO</v>
      </c>
      <c r="BG137" s="43" t="str">
        <f t="shared" si="37"/>
        <v/>
      </c>
      <c r="BH137" s="42">
        <f>SUMIF(Calculs!$B$32:$B$36,TRIM(BG137),Calculs!$C$32:$C$36)</f>
        <v>0</v>
      </c>
      <c r="BI137" s="42">
        <f>IF(T137&lt;&gt;"",IF(LEFT(T137,1)="S", SUMIF(Calculs!$B$67:$B$70, TRIM(BG137), Calculs!$C$67:$C$70),0),0)</f>
        <v>0</v>
      </c>
      <c r="BJ137" s="40" t="str">
        <f t="shared" si="38"/>
        <v>N</v>
      </c>
      <c r="BK137" s="219" t="str">
        <f t="shared" si="30"/>
        <v>N</v>
      </c>
      <c r="BL137" s="42">
        <f t="shared" si="39"/>
        <v>0</v>
      </c>
      <c r="BM137" s="42"/>
      <c r="BN137" s="42"/>
      <c r="BO137" s="42">
        <f>IF(B137="",0,IF(AND(BJ137="S",AR137=1), VLOOKUP(B137,Calculs!$B$94:$D$99,3), 0) + IF(AND(BK137="S",BD137=1), VLOOKUP(B137,Calculs!$B$94:$F$99,5), 0))</f>
        <v>0</v>
      </c>
      <c r="BP137" s="40" t="str">
        <f t="shared" si="31"/>
        <v/>
      </c>
      <c r="BQ137" s="219" t="str">
        <f t="shared" si="32"/>
        <v/>
      </c>
      <c r="BR137" s="264" t="str">
        <f t="shared" si="33"/>
        <v/>
      </c>
      <c r="BS137" s="264" t="str">
        <f t="shared" si="34"/>
        <v/>
      </c>
    </row>
    <row r="138" spans="1:71" ht="12.75" customHeight="1">
      <c r="A138" s="217" t="str">
        <f>IF(' Peticions ET'!A128="", "",' Peticions ET'!A128)</f>
        <v/>
      </c>
      <c r="B138" s="167" t="str">
        <f t="shared" si="35"/>
        <v/>
      </c>
      <c r="C138" s="167" t="str">
        <f>IF(' Peticions ET'!B128="", "",' Peticions ET'!B128)</f>
        <v/>
      </c>
      <c r="D138" s="167" t="str">
        <f>IF(' Peticions ET'!C128="", "",' Peticions ET'!C128)</f>
        <v/>
      </c>
      <c r="E138" s="167" t="str">
        <f>IF(' Peticions ET'!D128="", "",' Peticions ET'!D128)</f>
        <v/>
      </c>
      <c r="F138" s="166" t="str">
        <f>IF(' Peticions ET'!E128="", "",' Peticions ET'!E128)</f>
        <v/>
      </c>
      <c r="G138" s="166" t="str">
        <f>IF(' Peticions ET'!F128="", "",' Peticions ET'!F128)</f>
        <v/>
      </c>
      <c r="H138" s="30" t="str">
        <f>IF(' Peticions ET'!G128="", "",' Peticions ET'!G128)</f>
        <v/>
      </c>
      <c r="I138" s="40" t="str">
        <f>IF(' Peticions ET'!H128="", "",' Peticions ET'!H128)</f>
        <v/>
      </c>
      <c r="J138" s="40" t="str">
        <f>IF(' Peticions ET'!I128="", "",' Peticions ET'!I128)</f>
        <v/>
      </c>
      <c r="K138" s="40" t="str">
        <f>IF(' Peticions ET'!J128="", "",' Peticions ET'!J128)</f>
        <v/>
      </c>
      <c r="L138" s="30" t="str">
        <f>IF(' Peticions ET'!K128="", "",' Peticions ET'!K128)</f>
        <v/>
      </c>
      <c r="M138" s="30" t="str">
        <f>IF(' Peticions ET'!L128="", "",' Peticions ET'!L128)</f>
        <v/>
      </c>
      <c r="N138" s="30" t="str">
        <f>IF(' Peticions ET'!M128="", "",' Peticions ET'!M128)</f>
        <v/>
      </c>
      <c r="O138" s="40" t="str">
        <f>IF(' Peticions ET'!O128="", "",' Peticions ET'!O128)</f>
        <v/>
      </c>
      <c r="P138" s="7" t="str">
        <f>IF(' Peticions ET'!N128="", "",' Peticions ET'!N128)</f>
        <v/>
      </c>
      <c r="Q138" s="31" t="str">
        <f>IF(' Peticions ET'!R128="", "",' Peticions ET'!R128)</f>
        <v/>
      </c>
      <c r="R138" s="31" t="str">
        <f>IF(' Peticions ET'!S128="", "",' Peticions ET'!S128)</f>
        <v/>
      </c>
      <c r="S138" t="str">
        <f>IF(' Peticions ET'!P128="", "",' Peticions ET'!P128)</f>
        <v/>
      </c>
      <c r="T138" s="264" t="str">
        <f>IF(' Peticions ET'!Q128="", "",' Peticions ET'!Q128)</f>
        <v/>
      </c>
      <c r="U138" s="1"/>
      <c r="V138" s="1"/>
      <c r="W138" s="3"/>
      <c r="X138" s="31"/>
      <c r="Y138" s="31"/>
      <c r="Z138" s="31"/>
      <c r="AA138" s="32"/>
      <c r="AB138" s="33"/>
      <c r="AC138" s="33"/>
      <c r="AD138" s="33"/>
      <c r="AE138" s="33"/>
      <c r="AF138" s="34"/>
      <c r="AG138" s="34"/>
      <c r="AH138" s="34"/>
      <c r="AI138" s="34"/>
      <c r="AJ138" s="35" t="str">
        <f>IF(' Peticions ET'!Z128="", "",' Peticions ET'!Z128)</f>
        <v/>
      </c>
      <c r="AK138" s="143"/>
      <c r="AL138" s="36"/>
      <c r="AM138" s="37" t="str">
        <f t="shared" si="21"/>
        <v/>
      </c>
      <c r="AN138" s="38" t="str">
        <f t="shared" si="22"/>
        <v/>
      </c>
      <c r="AO138" s="39" t="str">
        <f t="shared" si="23"/>
        <v/>
      </c>
      <c r="AP138" s="40" t="str">
        <f t="shared" si="24"/>
        <v/>
      </c>
      <c r="AQ138" s="229" t="str">
        <f t="shared" si="25"/>
        <v/>
      </c>
      <c r="AR138" s="220">
        <f>IF(A138="",0,IF(BJ138="S",COUNTIF($AQ$17:AQ138,AQ138),0))</f>
        <v>0</v>
      </c>
      <c r="AS138" s="41" t="str">
        <f t="shared" si="36"/>
        <v/>
      </c>
      <c r="AT138" s="42">
        <f xml:space="preserve"> IF(AS138&lt;&gt;"",VLOOKUP(AS138,Calculs!$B$2:$C$34,2,FALSE),0)</f>
        <v>0</v>
      </c>
      <c r="AU138" s="42">
        <f>IF(I138&lt;&gt;"",IF(LEFT(I138,1)="S", Calculs!$C$63,0),0)</f>
        <v>0</v>
      </c>
      <c r="AV138" s="42">
        <f>IF(J138&lt;&gt;"",IF(LEFT(J138,1)="S", Calculs!$C$53,0),0)</f>
        <v>0</v>
      </c>
      <c r="AW138" s="42">
        <f>IF(K138&lt;&gt;"",IF(LEFT(K138,1)="S", Calculs!$C$54,0),0)</f>
        <v>0</v>
      </c>
      <c r="AX138" s="43" t="str">
        <f t="shared" si="26"/>
        <v/>
      </c>
      <c r="AY138" s="43" t="str">
        <f t="shared" si="27"/>
        <v/>
      </c>
      <c r="AZ138" s="43">
        <f>SUMIF(Calculs!$B$2:$B$34,AX138,Calculs!$C$2:$C$34)</f>
        <v>0</v>
      </c>
      <c r="BA138" s="42">
        <f>IF(O138&lt;&gt;"",IF(LEFT(O138,1)="S", Calculs!$C$54,0),0)</f>
        <v>0</v>
      </c>
      <c r="BB138" s="42">
        <f>IF(P138&lt;&gt;"",IF(LEFT(P138,1)="S", Calculs!$C$53,0),0)</f>
        <v>0</v>
      </c>
      <c r="BC138" s="229" t="str">
        <f t="shared" si="28"/>
        <v/>
      </c>
      <c r="BD138" s="220">
        <f>IF(A138="",0, IF(BK138="S",COUNTIF($BC$17:BC138,BC138),0))</f>
        <v>0</v>
      </c>
      <c r="BE138" s="42">
        <f xml:space="preserve"> IF(Q138&lt;&gt;"",IF(Q138&lt;&gt;"Sense monitor",VLOOKUP(_xlfn.CONCAT(LEFT(Q138,2),IF(BF138="NO",".SA",".AA")),Calculs!$B$41:$C$48,2,FALSE),0),0)</f>
        <v>0</v>
      </c>
      <c r="BF138" s="42" t="str">
        <f t="shared" si="29"/>
        <v>NO</v>
      </c>
      <c r="BG138" s="43" t="str">
        <f t="shared" si="37"/>
        <v/>
      </c>
      <c r="BH138" s="42">
        <f>SUMIF(Calculs!$B$32:$B$36,TRIM(BG138),Calculs!$C$32:$C$36)</f>
        <v>0</v>
      </c>
      <c r="BI138" s="42">
        <f>IF(T138&lt;&gt;"",IF(LEFT(T138,1)="S", SUMIF(Calculs!$B$67:$B$70, TRIM(BG138), Calculs!$C$67:$C$70),0),0)</f>
        <v>0</v>
      </c>
      <c r="BJ138" s="40" t="str">
        <f t="shared" si="38"/>
        <v>N</v>
      </c>
      <c r="BK138" s="219" t="str">
        <f t="shared" si="30"/>
        <v>N</v>
      </c>
      <c r="BL138" s="42">
        <f t="shared" si="39"/>
        <v>0</v>
      </c>
      <c r="BM138" s="42"/>
      <c r="BN138" s="42"/>
      <c r="BO138" s="42">
        <f>IF(B138="",0,IF(AND(BJ138="S",AR138=1), VLOOKUP(B138,Calculs!$B$94:$D$99,3), 0) + IF(AND(BK138="S",BD138=1), VLOOKUP(B138,Calculs!$B$94:$F$99,5), 0))</f>
        <v>0</v>
      </c>
      <c r="BP138" s="40" t="str">
        <f t="shared" si="31"/>
        <v/>
      </c>
      <c r="BQ138" s="219" t="str">
        <f t="shared" si="32"/>
        <v/>
      </c>
      <c r="BR138" s="264" t="str">
        <f t="shared" si="33"/>
        <v/>
      </c>
      <c r="BS138" s="264" t="str">
        <f t="shared" si="34"/>
        <v/>
      </c>
    </row>
    <row r="139" spans="1:71" ht="12.75" customHeight="1">
      <c r="A139" s="217" t="str">
        <f>IF(' Peticions ET'!A129="", "",' Peticions ET'!A129)</f>
        <v/>
      </c>
      <c r="B139" s="167" t="str">
        <f t="shared" si="35"/>
        <v/>
      </c>
      <c r="C139" s="167" t="str">
        <f>IF(' Peticions ET'!B129="", "",' Peticions ET'!B129)</f>
        <v/>
      </c>
      <c r="D139" s="167" t="str">
        <f>IF(' Peticions ET'!C129="", "",' Peticions ET'!C129)</f>
        <v/>
      </c>
      <c r="E139" s="167" t="str">
        <f>IF(' Peticions ET'!D129="", "",' Peticions ET'!D129)</f>
        <v/>
      </c>
      <c r="F139" s="166" t="str">
        <f>IF(' Peticions ET'!E129="", "",' Peticions ET'!E129)</f>
        <v/>
      </c>
      <c r="G139" s="166" t="str">
        <f>IF(' Peticions ET'!F129="", "",' Peticions ET'!F129)</f>
        <v/>
      </c>
      <c r="H139" s="30" t="str">
        <f>IF(' Peticions ET'!G129="", "",' Peticions ET'!G129)</f>
        <v/>
      </c>
      <c r="I139" s="40" t="str">
        <f>IF(' Peticions ET'!H129="", "",' Peticions ET'!H129)</f>
        <v/>
      </c>
      <c r="J139" s="40" t="str">
        <f>IF(' Peticions ET'!I129="", "",' Peticions ET'!I129)</f>
        <v/>
      </c>
      <c r="K139" s="40" t="str">
        <f>IF(' Peticions ET'!J129="", "",' Peticions ET'!J129)</f>
        <v/>
      </c>
      <c r="L139" s="30" t="str">
        <f>IF(' Peticions ET'!K129="", "",' Peticions ET'!K129)</f>
        <v/>
      </c>
      <c r="M139" s="30" t="str">
        <f>IF(' Peticions ET'!L129="", "",' Peticions ET'!L129)</f>
        <v/>
      </c>
      <c r="N139" s="30" t="str">
        <f>IF(' Peticions ET'!M129="", "",' Peticions ET'!M129)</f>
        <v/>
      </c>
      <c r="O139" s="40" t="str">
        <f>IF(' Peticions ET'!O129="", "",' Peticions ET'!O129)</f>
        <v/>
      </c>
      <c r="P139" s="7" t="str">
        <f>IF(' Peticions ET'!N129="", "",' Peticions ET'!N129)</f>
        <v/>
      </c>
      <c r="Q139" s="31" t="str">
        <f>IF(' Peticions ET'!R129="", "",' Peticions ET'!R129)</f>
        <v/>
      </c>
      <c r="R139" s="31" t="str">
        <f>IF(' Peticions ET'!S129="", "",' Peticions ET'!S129)</f>
        <v/>
      </c>
      <c r="S139" t="str">
        <f>IF(' Peticions ET'!P129="", "",' Peticions ET'!P129)</f>
        <v/>
      </c>
      <c r="T139" s="264" t="str">
        <f>IF(' Peticions ET'!Q129="", "",' Peticions ET'!Q129)</f>
        <v/>
      </c>
      <c r="U139" s="1"/>
      <c r="V139" s="1"/>
      <c r="W139" s="3"/>
      <c r="X139" s="31"/>
      <c r="Y139" s="31"/>
      <c r="Z139" s="31"/>
      <c r="AA139" s="32"/>
      <c r="AB139" s="33"/>
      <c r="AC139" s="33"/>
      <c r="AD139" s="33"/>
      <c r="AE139" s="33"/>
      <c r="AF139" s="34"/>
      <c r="AG139" s="34"/>
      <c r="AH139" s="34"/>
      <c r="AI139" s="34"/>
      <c r="AJ139" s="35" t="str">
        <f>IF(' Peticions ET'!Z129="", "",' Peticions ET'!Z129)</f>
        <v/>
      </c>
      <c r="AK139" s="143"/>
      <c r="AL139" s="36"/>
      <c r="AM139" s="37" t="str">
        <f t="shared" si="21"/>
        <v/>
      </c>
      <c r="AN139" s="38" t="str">
        <f t="shared" si="22"/>
        <v/>
      </c>
      <c r="AO139" s="39" t="str">
        <f t="shared" si="23"/>
        <v/>
      </c>
      <c r="AP139" s="40" t="str">
        <f t="shared" si="24"/>
        <v/>
      </c>
      <c r="AQ139" s="229" t="str">
        <f t="shared" si="25"/>
        <v/>
      </c>
      <c r="AR139" s="220">
        <f>IF(A139="",0,IF(BJ139="S",COUNTIF($AQ$17:AQ139,AQ139),0))</f>
        <v>0</v>
      </c>
      <c r="AS139" s="41" t="str">
        <f t="shared" si="36"/>
        <v/>
      </c>
      <c r="AT139" s="42">
        <f xml:space="preserve"> IF(AS139&lt;&gt;"",VLOOKUP(AS139,Calculs!$B$2:$C$34,2,FALSE),0)</f>
        <v>0</v>
      </c>
      <c r="AU139" s="42">
        <f>IF(I139&lt;&gt;"",IF(LEFT(I139,1)="S", Calculs!$C$63,0),0)</f>
        <v>0</v>
      </c>
      <c r="AV139" s="42">
        <f>IF(J139&lt;&gt;"",IF(LEFT(J139,1)="S", Calculs!$C$53,0),0)</f>
        <v>0</v>
      </c>
      <c r="AW139" s="42">
        <f>IF(K139&lt;&gt;"",IF(LEFT(K139,1)="S", Calculs!$C$54,0),0)</f>
        <v>0</v>
      </c>
      <c r="AX139" s="43" t="str">
        <f t="shared" si="26"/>
        <v/>
      </c>
      <c r="AY139" s="43" t="str">
        <f t="shared" si="27"/>
        <v/>
      </c>
      <c r="AZ139" s="43">
        <f>SUMIF(Calculs!$B$2:$B$34,AX139,Calculs!$C$2:$C$34)</f>
        <v>0</v>
      </c>
      <c r="BA139" s="42">
        <f>IF(O139&lt;&gt;"",IF(LEFT(O139,1)="S", Calculs!$C$54,0),0)</f>
        <v>0</v>
      </c>
      <c r="BB139" s="42">
        <f>IF(P139&lt;&gt;"",IF(LEFT(P139,1)="S", Calculs!$C$53,0),0)</f>
        <v>0</v>
      </c>
      <c r="BC139" s="229" t="str">
        <f t="shared" si="28"/>
        <v/>
      </c>
      <c r="BD139" s="220">
        <f>IF(A139="",0, IF(BK139="S",COUNTIF($BC$17:BC139,BC139),0))</f>
        <v>0</v>
      </c>
      <c r="BE139" s="42">
        <f xml:space="preserve"> IF(Q139&lt;&gt;"",IF(Q139&lt;&gt;"Sense monitor",VLOOKUP(_xlfn.CONCAT(LEFT(Q139,2),IF(BF139="NO",".SA",".AA")),Calculs!$B$41:$C$48,2,FALSE),0),0)</f>
        <v>0</v>
      </c>
      <c r="BF139" s="42" t="str">
        <f t="shared" si="29"/>
        <v>NO</v>
      </c>
      <c r="BG139" s="43" t="str">
        <f t="shared" si="37"/>
        <v/>
      </c>
      <c r="BH139" s="42">
        <f>SUMIF(Calculs!$B$32:$B$36,TRIM(BG139),Calculs!$C$32:$C$36)</f>
        <v>0</v>
      </c>
      <c r="BI139" s="42">
        <f>IF(T139&lt;&gt;"",IF(LEFT(T139,1)="S", SUMIF(Calculs!$B$67:$B$70, TRIM(BG139), Calculs!$C$67:$C$70),0),0)</f>
        <v>0</v>
      </c>
      <c r="BJ139" s="40" t="str">
        <f t="shared" si="38"/>
        <v>N</v>
      </c>
      <c r="BK139" s="219" t="str">
        <f t="shared" si="30"/>
        <v>N</v>
      </c>
      <c r="BL139" s="42">
        <f t="shared" si="39"/>
        <v>0</v>
      </c>
      <c r="BM139" s="42"/>
      <c r="BN139" s="42"/>
      <c r="BO139" s="42">
        <f>IF(B139="",0,IF(AND(BJ139="S",AR139=1), VLOOKUP(B139,Calculs!$B$94:$D$99,3), 0) + IF(AND(BK139="S",BD139=1), VLOOKUP(B139,Calculs!$B$94:$F$99,5), 0))</f>
        <v>0</v>
      </c>
      <c r="BP139" s="40" t="str">
        <f t="shared" si="31"/>
        <v/>
      </c>
      <c r="BQ139" s="219" t="str">
        <f t="shared" si="32"/>
        <v/>
      </c>
      <c r="BR139" s="264" t="str">
        <f t="shared" si="33"/>
        <v/>
      </c>
      <c r="BS139" s="264" t="str">
        <f t="shared" si="34"/>
        <v/>
      </c>
    </row>
    <row r="140" spans="1:71" ht="12.75" customHeight="1">
      <c r="A140" s="217" t="str">
        <f>IF(' Peticions ET'!A130="", "",' Peticions ET'!A130)</f>
        <v/>
      </c>
      <c r="B140" s="167" t="str">
        <f t="shared" si="35"/>
        <v/>
      </c>
      <c r="C140" s="167" t="str">
        <f>IF(' Peticions ET'!B130="", "",' Peticions ET'!B130)</f>
        <v/>
      </c>
      <c r="D140" s="167" t="str">
        <f>IF(' Peticions ET'!C130="", "",' Peticions ET'!C130)</f>
        <v/>
      </c>
      <c r="E140" s="167" t="str">
        <f>IF(' Peticions ET'!D130="", "",' Peticions ET'!D130)</f>
        <v/>
      </c>
      <c r="F140" s="166" t="str">
        <f>IF(' Peticions ET'!E130="", "",' Peticions ET'!E130)</f>
        <v/>
      </c>
      <c r="G140" s="166" t="str">
        <f>IF(' Peticions ET'!F130="", "",' Peticions ET'!F130)</f>
        <v/>
      </c>
      <c r="H140" s="30" t="str">
        <f>IF(' Peticions ET'!G130="", "",' Peticions ET'!G130)</f>
        <v/>
      </c>
      <c r="I140" s="40" t="str">
        <f>IF(' Peticions ET'!H130="", "",' Peticions ET'!H130)</f>
        <v/>
      </c>
      <c r="J140" s="40" t="str">
        <f>IF(' Peticions ET'!I130="", "",' Peticions ET'!I130)</f>
        <v/>
      </c>
      <c r="K140" s="40" t="str">
        <f>IF(' Peticions ET'!J130="", "",' Peticions ET'!J130)</f>
        <v/>
      </c>
      <c r="L140" s="30" t="str">
        <f>IF(' Peticions ET'!K130="", "",' Peticions ET'!K130)</f>
        <v/>
      </c>
      <c r="M140" s="30" t="str">
        <f>IF(' Peticions ET'!L130="", "",' Peticions ET'!L130)</f>
        <v/>
      </c>
      <c r="N140" s="30" t="str">
        <f>IF(' Peticions ET'!M130="", "",' Peticions ET'!M130)</f>
        <v/>
      </c>
      <c r="O140" s="40" t="str">
        <f>IF(' Peticions ET'!O130="", "",' Peticions ET'!O130)</f>
        <v/>
      </c>
      <c r="P140" s="7" t="str">
        <f>IF(' Peticions ET'!N130="", "",' Peticions ET'!N130)</f>
        <v/>
      </c>
      <c r="Q140" s="31" t="str">
        <f>IF(' Peticions ET'!R130="", "",' Peticions ET'!R130)</f>
        <v/>
      </c>
      <c r="R140" s="31" t="str">
        <f>IF(' Peticions ET'!S130="", "",' Peticions ET'!S130)</f>
        <v/>
      </c>
      <c r="S140" t="str">
        <f>IF(' Peticions ET'!P130="", "",' Peticions ET'!P130)</f>
        <v/>
      </c>
      <c r="T140" s="264" t="str">
        <f>IF(' Peticions ET'!Q130="", "",' Peticions ET'!Q130)</f>
        <v/>
      </c>
      <c r="U140" s="1"/>
      <c r="V140" s="1"/>
      <c r="W140" s="3"/>
      <c r="X140" s="31"/>
      <c r="Y140" s="31"/>
      <c r="Z140" s="31"/>
      <c r="AA140" s="32"/>
      <c r="AB140" s="33"/>
      <c r="AC140" s="33"/>
      <c r="AD140" s="33"/>
      <c r="AE140" s="33"/>
      <c r="AF140" s="34"/>
      <c r="AG140" s="34"/>
      <c r="AH140" s="34"/>
      <c r="AI140" s="34"/>
      <c r="AJ140" s="35" t="str">
        <f>IF(' Peticions ET'!Z130="", "",' Peticions ET'!Z130)</f>
        <v/>
      </c>
      <c r="AK140" s="143"/>
      <c r="AL140" s="36"/>
      <c r="AM140" s="37" t="str">
        <f t="shared" si="21"/>
        <v/>
      </c>
      <c r="AN140" s="38" t="str">
        <f t="shared" si="22"/>
        <v/>
      </c>
      <c r="AO140" s="39" t="str">
        <f t="shared" si="23"/>
        <v/>
      </c>
      <c r="AP140" s="40" t="str">
        <f t="shared" si="24"/>
        <v/>
      </c>
      <c r="AQ140" s="229" t="str">
        <f t="shared" si="25"/>
        <v/>
      </c>
      <c r="AR140" s="220">
        <f>IF(A140="",0,IF(BJ140="S",COUNTIF($AQ$17:AQ140,AQ140),0))</f>
        <v>0</v>
      </c>
      <c r="AS140" s="41" t="str">
        <f t="shared" si="36"/>
        <v/>
      </c>
      <c r="AT140" s="42">
        <f xml:space="preserve"> IF(AS140&lt;&gt;"",VLOOKUP(AS140,Calculs!$B$2:$C$34,2,FALSE),0)</f>
        <v>0</v>
      </c>
      <c r="AU140" s="42">
        <f>IF(I140&lt;&gt;"",IF(LEFT(I140,1)="S", Calculs!$C$63,0),0)</f>
        <v>0</v>
      </c>
      <c r="AV140" s="42">
        <f>IF(J140&lt;&gt;"",IF(LEFT(J140,1)="S", Calculs!$C$53,0),0)</f>
        <v>0</v>
      </c>
      <c r="AW140" s="42">
        <f>IF(K140&lt;&gt;"",IF(LEFT(K140,1)="S", Calculs!$C$54,0),0)</f>
        <v>0</v>
      </c>
      <c r="AX140" s="43" t="str">
        <f t="shared" si="26"/>
        <v/>
      </c>
      <c r="AY140" s="43" t="str">
        <f t="shared" si="27"/>
        <v/>
      </c>
      <c r="AZ140" s="43">
        <f>SUMIF(Calculs!$B$2:$B$34,AX140,Calculs!$C$2:$C$34)</f>
        <v>0</v>
      </c>
      <c r="BA140" s="42">
        <f>IF(O140&lt;&gt;"",IF(LEFT(O140,1)="S", Calculs!$C$54,0),0)</f>
        <v>0</v>
      </c>
      <c r="BB140" s="42">
        <f>IF(P140&lt;&gt;"",IF(LEFT(P140,1)="S", Calculs!$C$53,0),0)</f>
        <v>0</v>
      </c>
      <c r="BC140" s="229" t="str">
        <f t="shared" si="28"/>
        <v/>
      </c>
      <c r="BD140" s="220">
        <f>IF(A140="",0, IF(BK140="S",COUNTIF($BC$17:BC140,BC140),0))</f>
        <v>0</v>
      </c>
      <c r="BE140" s="42">
        <f xml:space="preserve"> IF(Q140&lt;&gt;"",IF(Q140&lt;&gt;"Sense monitor",VLOOKUP(_xlfn.CONCAT(LEFT(Q140,2),IF(BF140="NO",".SA",".AA")),Calculs!$B$41:$C$48,2,FALSE),0),0)</f>
        <v>0</v>
      </c>
      <c r="BF140" s="42" t="str">
        <f t="shared" si="29"/>
        <v>NO</v>
      </c>
      <c r="BG140" s="43" t="str">
        <f t="shared" si="37"/>
        <v/>
      </c>
      <c r="BH140" s="42">
        <f>SUMIF(Calculs!$B$32:$B$36,TRIM(BG140),Calculs!$C$32:$C$36)</f>
        <v>0</v>
      </c>
      <c r="BI140" s="42">
        <f>IF(T140&lt;&gt;"",IF(LEFT(T140,1)="S", SUMIF(Calculs!$B$67:$B$70, TRIM(BG140), Calculs!$C$67:$C$70),0),0)</f>
        <v>0</v>
      </c>
      <c r="BJ140" s="40" t="str">
        <f t="shared" si="38"/>
        <v>N</v>
      </c>
      <c r="BK140" s="219" t="str">
        <f t="shared" si="30"/>
        <v>N</v>
      </c>
      <c r="BL140" s="42">
        <f t="shared" si="39"/>
        <v>0</v>
      </c>
      <c r="BM140" s="42"/>
      <c r="BN140" s="42"/>
      <c r="BO140" s="42">
        <f>IF(B140="",0,IF(AND(BJ140="S",AR140=1), VLOOKUP(B140,Calculs!$B$94:$D$99,3), 0) + IF(AND(BK140="S",BD140=1), VLOOKUP(B140,Calculs!$B$94:$F$99,5), 0))</f>
        <v>0</v>
      </c>
      <c r="BP140" s="40" t="str">
        <f t="shared" si="31"/>
        <v/>
      </c>
      <c r="BQ140" s="219" t="str">
        <f t="shared" si="32"/>
        <v/>
      </c>
      <c r="BR140" s="264" t="str">
        <f t="shared" si="33"/>
        <v/>
      </c>
      <c r="BS140" s="264" t="str">
        <f t="shared" si="34"/>
        <v/>
      </c>
    </row>
    <row r="141" spans="1:71" ht="12.75" customHeight="1">
      <c r="A141" s="217" t="str">
        <f>IF(' Peticions ET'!A131="", "",' Peticions ET'!A131)</f>
        <v/>
      </c>
      <c r="B141" s="167" t="str">
        <f t="shared" si="35"/>
        <v/>
      </c>
      <c r="C141" s="167" t="str">
        <f>IF(' Peticions ET'!B131="", "",' Peticions ET'!B131)</f>
        <v/>
      </c>
      <c r="D141" s="167" t="str">
        <f>IF(' Peticions ET'!C131="", "",' Peticions ET'!C131)</f>
        <v/>
      </c>
      <c r="E141" s="167" t="str">
        <f>IF(' Peticions ET'!D131="", "",' Peticions ET'!D131)</f>
        <v/>
      </c>
      <c r="F141" s="166" t="str">
        <f>IF(' Peticions ET'!E131="", "",' Peticions ET'!E131)</f>
        <v/>
      </c>
      <c r="G141" s="166" t="str">
        <f>IF(' Peticions ET'!F131="", "",' Peticions ET'!F131)</f>
        <v/>
      </c>
      <c r="H141" s="30" t="str">
        <f>IF(' Peticions ET'!G131="", "",' Peticions ET'!G131)</f>
        <v/>
      </c>
      <c r="I141" s="40" t="str">
        <f>IF(' Peticions ET'!H131="", "",' Peticions ET'!H131)</f>
        <v/>
      </c>
      <c r="J141" s="40" t="str">
        <f>IF(' Peticions ET'!I131="", "",' Peticions ET'!I131)</f>
        <v/>
      </c>
      <c r="K141" s="40" t="str">
        <f>IF(' Peticions ET'!J131="", "",' Peticions ET'!J131)</f>
        <v/>
      </c>
      <c r="L141" s="30" t="str">
        <f>IF(' Peticions ET'!K131="", "",' Peticions ET'!K131)</f>
        <v/>
      </c>
      <c r="M141" s="30" t="str">
        <f>IF(' Peticions ET'!L131="", "",' Peticions ET'!L131)</f>
        <v/>
      </c>
      <c r="N141" s="30" t="str">
        <f>IF(' Peticions ET'!M131="", "",' Peticions ET'!M131)</f>
        <v/>
      </c>
      <c r="O141" s="40" t="str">
        <f>IF(' Peticions ET'!O131="", "",' Peticions ET'!O131)</f>
        <v/>
      </c>
      <c r="P141" s="7" t="str">
        <f>IF(' Peticions ET'!N131="", "",' Peticions ET'!N131)</f>
        <v/>
      </c>
      <c r="Q141" s="31" t="str">
        <f>IF(' Peticions ET'!R131="", "",' Peticions ET'!R131)</f>
        <v/>
      </c>
      <c r="R141" s="31" t="str">
        <f>IF(' Peticions ET'!S131="", "",' Peticions ET'!S131)</f>
        <v/>
      </c>
      <c r="S141" t="str">
        <f>IF(' Peticions ET'!P131="", "",' Peticions ET'!P131)</f>
        <v/>
      </c>
      <c r="T141" s="264" t="str">
        <f>IF(' Peticions ET'!Q131="", "",' Peticions ET'!Q131)</f>
        <v/>
      </c>
      <c r="U141" s="1"/>
      <c r="V141" s="1"/>
      <c r="W141" s="3"/>
      <c r="X141" s="31"/>
      <c r="Y141" s="31"/>
      <c r="Z141" s="31"/>
      <c r="AA141" s="32"/>
      <c r="AB141" s="33"/>
      <c r="AC141" s="33"/>
      <c r="AD141" s="33"/>
      <c r="AE141" s="33"/>
      <c r="AF141" s="34"/>
      <c r="AG141" s="34"/>
      <c r="AH141" s="34"/>
      <c r="AI141" s="34"/>
      <c r="AJ141" s="35" t="str">
        <f>IF(' Peticions ET'!Z131="", "",' Peticions ET'!Z131)</f>
        <v/>
      </c>
      <c r="AK141" s="143"/>
      <c r="AL141" s="36"/>
      <c r="AM141" s="37" t="str">
        <f t="shared" si="21"/>
        <v/>
      </c>
      <c r="AN141" s="38" t="str">
        <f t="shared" si="22"/>
        <v/>
      </c>
      <c r="AO141" s="39" t="str">
        <f t="shared" si="23"/>
        <v/>
      </c>
      <c r="AP141" s="40" t="str">
        <f t="shared" si="24"/>
        <v/>
      </c>
      <c r="AQ141" s="229" t="str">
        <f t="shared" si="25"/>
        <v/>
      </c>
      <c r="AR141" s="220">
        <f>IF(A141="",0,IF(BJ141="S",COUNTIF($AQ$17:AQ141,AQ141),0))</f>
        <v>0</v>
      </c>
      <c r="AS141" s="41" t="str">
        <f t="shared" si="36"/>
        <v/>
      </c>
      <c r="AT141" s="42">
        <f xml:space="preserve"> IF(AS141&lt;&gt;"",VLOOKUP(AS141,Calculs!$B$2:$C$34,2,FALSE),0)</f>
        <v>0</v>
      </c>
      <c r="AU141" s="42">
        <f>IF(I141&lt;&gt;"",IF(LEFT(I141,1)="S", Calculs!$C$63,0),0)</f>
        <v>0</v>
      </c>
      <c r="AV141" s="42">
        <f>IF(J141&lt;&gt;"",IF(LEFT(J141,1)="S", Calculs!$C$53,0),0)</f>
        <v>0</v>
      </c>
      <c r="AW141" s="42">
        <f>IF(K141&lt;&gt;"",IF(LEFT(K141,1)="S", Calculs!$C$54,0),0)</f>
        <v>0</v>
      </c>
      <c r="AX141" s="43" t="str">
        <f t="shared" si="26"/>
        <v/>
      </c>
      <c r="AY141" s="43" t="str">
        <f t="shared" si="27"/>
        <v/>
      </c>
      <c r="AZ141" s="43">
        <f>SUMIF(Calculs!$B$2:$B$34,AX141,Calculs!$C$2:$C$34)</f>
        <v>0</v>
      </c>
      <c r="BA141" s="42">
        <f>IF(O141&lt;&gt;"",IF(LEFT(O141,1)="S", Calculs!$C$54,0),0)</f>
        <v>0</v>
      </c>
      <c r="BB141" s="42">
        <f>IF(P141&lt;&gt;"",IF(LEFT(P141,1)="S", Calculs!$C$53,0),0)</f>
        <v>0</v>
      </c>
      <c r="BC141" s="229" t="str">
        <f t="shared" si="28"/>
        <v/>
      </c>
      <c r="BD141" s="220">
        <f>IF(A141="",0, IF(BK141="S",COUNTIF($BC$17:BC141,BC141),0))</f>
        <v>0</v>
      </c>
      <c r="BE141" s="42">
        <f xml:space="preserve"> IF(Q141&lt;&gt;"",IF(Q141&lt;&gt;"Sense monitor",VLOOKUP(_xlfn.CONCAT(LEFT(Q141,2),IF(BF141="NO",".SA",".AA")),Calculs!$B$41:$C$48,2,FALSE),0),0)</f>
        <v>0</v>
      </c>
      <c r="BF141" s="42" t="str">
        <f t="shared" si="29"/>
        <v>NO</v>
      </c>
      <c r="BG141" s="43" t="str">
        <f t="shared" si="37"/>
        <v/>
      </c>
      <c r="BH141" s="42">
        <f>SUMIF(Calculs!$B$32:$B$36,TRIM(BG141),Calculs!$C$32:$C$36)</f>
        <v>0</v>
      </c>
      <c r="BI141" s="42">
        <f>IF(T141&lt;&gt;"",IF(LEFT(T141,1)="S", SUMIF(Calculs!$B$67:$B$70, TRIM(BG141), Calculs!$C$67:$C$70),0),0)</f>
        <v>0</v>
      </c>
      <c r="BJ141" s="40" t="str">
        <f t="shared" si="38"/>
        <v>N</v>
      </c>
      <c r="BK141" s="219" t="str">
        <f t="shared" si="30"/>
        <v>N</v>
      </c>
      <c r="BL141" s="42">
        <f t="shared" si="39"/>
        <v>0</v>
      </c>
      <c r="BM141" s="42"/>
      <c r="BN141" s="42"/>
      <c r="BO141" s="42">
        <f>IF(B141="",0,IF(AND(BJ141="S",AR141=1), VLOOKUP(B141,Calculs!$B$94:$D$99,3), 0) + IF(AND(BK141="S",BD141=1), VLOOKUP(B141,Calculs!$B$94:$F$99,5), 0))</f>
        <v>0</v>
      </c>
      <c r="BP141" s="40" t="str">
        <f t="shared" si="31"/>
        <v/>
      </c>
      <c r="BQ141" s="219" t="str">
        <f t="shared" si="32"/>
        <v/>
      </c>
      <c r="BR141" s="264" t="str">
        <f t="shared" si="33"/>
        <v/>
      </c>
      <c r="BS141" s="264" t="str">
        <f t="shared" si="34"/>
        <v/>
      </c>
    </row>
    <row r="142" spans="1:71" ht="12.75" customHeight="1">
      <c r="A142" s="217" t="str">
        <f>IF(' Peticions ET'!A132="", "",' Peticions ET'!A132)</f>
        <v/>
      </c>
      <c r="B142" s="167" t="str">
        <f t="shared" si="35"/>
        <v/>
      </c>
      <c r="C142" s="167" t="str">
        <f>IF(' Peticions ET'!B132="", "",' Peticions ET'!B132)</f>
        <v/>
      </c>
      <c r="D142" s="167" t="str">
        <f>IF(' Peticions ET'!C132="", "",' Peticions ET'!C132)</f>
        <v/>
      </c>
      <c r="E142" s="167" t="str">
        <f>IF(' Peticions ET'!D132="", "",' Peticions ET'!D132)</f>
        <v/>
      </c>
      <c r="F142" s="166" t="str">
        <f>IF(' Peticions ET'!E132="", "",' Peticions ET'!E132)</f>
        <v/>
      </c>
      <c r="G142" s="166" t="str">
        <f>IF(' Peticions ET'!F132="", "",' Peticions ET'!F132)</f>
        <v/>
      </c>
      <c r="H142" s="30" t="str">
        <f>IF(' Peticions ET'!G132="", "",' Peticions ET'!G132)</f>
        <v/>
      </c>
      <c r="I142" s="40" t="str">
        <f>IF(' Peticions ET'!H132="", "",' Peticions ET'!H132)</f>
        <v/>
      </c>
      <c r="J142" s="40" t="str">
        <f>IF(' Peticions ET'!I132="", "",' Peticions ET'!I132)</f>
        <v/>
      </c>
      <c r="K142" s="40" t="str">
        <f>IF(' Peticions ET'!J132="", "",' Peticions ET'!J132)</f>
        <v/>
      </c>
      <c r="L142" s="30" t="str">
        <f>IF(' Peticions ET'!K132="", "",' Peticions ET'!K132)</f>
        <v/>
      </c>
      <c r="M142" s="30" t="str">
        <f>IF(' Peticions ET'!L132="", "",' Peticions ET'!L132)</f>
        <v/>
      </c>
      <c r="N142" s="30" t="str">
        <f>IF(' Peticions ET'!M132="", "",' Peticions ET'!M132)</f>
        <v/>
      </c>
      <c r="O142" s="40" t="str">
        <f>IF(' Peticions ET'!O132="", "",' Peticions ET'!O132)</f>
        <v/>
      </c>
      <c r="P142" s="7" t="str">
        <f>IF(' Peticions ET'!N132="", "",' Peticions ET'!N132)</f>
        <v/>
      </c>
      <c r="Q142" s="31" t="str">
        <f>IF(' Peticions ET'!R132="", "",' Peticions ET'!R132)</f>
        <v/>
      </c>
      <c r="R142" s="31" t="str">
        <f>IF(' Peticions ET'!S132="", "",' Peticions ET'!S132)</f>
        <v/>
      </c>
      <c r="S142" t="str">
        <f>IF(' Peticions ET'!P132="", "",' Peticions ET'!P132)</f>
        <v/>
      </c>
      <c r="T142" s="264" t="str">
        <f>IF(' Peticions ET'!Q132="", "",' Peticions ET'!Q132)</f>
        <v/>
      </c>
      <c r="U142" s="1"/>
      <c r="V142" s="1"/>
      <c r="W142" s="3"/>
      <c r="X142" s="31"/>
      <c r="Y142" s="31"/>
      <c r="Z142" s="31"/>
      <c r="AA142" s="32"/>
      <c r="AB142" s="33"/>
      <c r="AC142" s="33"/>
      <c r="AD142" s="33"/>
      <c r="AE142" s="33"/>
      <c r="AF142" s="34"/>
      <c r="AG142" s="34"/>
      <c r="AH142" s="34"/>
      <c r="AI142" s="34"/>
      <c r="AJ142" s="35" t="str">
        <f>IF(' Peticions ET'!Z132="", "",' Peticions ET'!Z132)</f>
        <v/>
      </c>
      <c r="AK142" s="143"/>
      <c r="AL142" s="36"/>
      <c r="AM142" s="37" t="str">
        <f t="shared" si="21"/>
        <v/>
      </c>
      <c r="AN142" s="38" t="str">
        <f t="shared" si="22"/>
        <v/>
      </c>
      <c r="AO142" s="39" t="str">
        <f t="shared" si="23"/>
        <v/>
      </c>
      <c r="AP142" s="40" t="str">
        <f t="shared" si="24"/>
        <v/>
      </c>
      <c r="AQ142" s="229" t="str">
        <f t="shared" si="25"/>
        <v/>
      </c>
      <c r="AR142" s="220">
        <f>IF(A142="",0,IF(BJ142="S",COUNTIF($AQ$17:AQ142,AQ142),0))</f>
        <v>0</v>
      </c>
      <c r="AS142" s="41" t="str">
        <f t="shared" si="36"/>
        <v/>
      </c>
      <c r="AT142" s="42">
        <f xml:space="preserve"> IF(AS142&lt;&gt;"",VLOOKUP(AS142,Calculs!$B$2:$C$34,2,FALSE),0)</f>
        <v>0</v>
      </c>
      <c r="AU142" s="42">
        <f>IF(I142&lt;&gt;"",IF(LEFT(I142,1)="S", Calculs!$C$63,0),0)</f>
        <v>0</v>
      </c>
      <c r="AV142" s="42">
        <f>IF(J142&lt;&gt;"",IF(LEFT(J142,1)="S", Calculs!$C$53,0),0)</f>
        <v>0</v>
      </c>
      <c r="AW142" s="42">
        <f>IF(K142&lt;&gt;"",IF(LEFT(K142,1)="S", Calculs!$C$54,0),0)</f>
        <v>0</v>
      </c>
      <c r="AX142" s="43" t="str">
        <f t="shared" si="26"/>
        <v/>
      </c>
      <c r="AY142" s="43" t="str">
        <f t="shared" si="27"/>
        <v/>
      </c>
      <c r="AZ142" s="43">
        <f>SUMIF(Calculs!$B$2:$B$34,AX142,Calculs!$C$2:$C$34)</f>
        <v>0</v>
      </c>
      <c r="BA142" s="42">
        <f>IF(O142&lt;&gt;"",IF(LEFT(O142,1)="S", Calculs!$C$54,0),0)</f>
        <v>0</v>
      </c>
      <c r="BB142" s="42">
        <f>IF(P142&lt;&gt;"",IF(LEFT(P142,1)="S", Calculs!$C$53,0),0)</f>
        <v>0</v>
      </c>
      <c r="BC142" s="229" t="str">
        <f t="shared" si="28"/>
        <v/>
      </c>
      <c r="BD142" s="220">
        <f>IF(A142="",0, IF(BK142="S",COUNTIF($BC$17:BC142,BC142),0))</f>
        <v>0</v>
      </c>
      <c r="BE142" s="42">
        <f xml:space="preserve"> IF(Q142&lt;&gt;"",IF(Q142&lt;&gt;"Sense monitor",VLOOKUP(_xlfn.CONCAT(LEFT(Q142,2),IF(BF142="NO",".SA",".AA")),Calculs!$B$41:$C$48,2,FALSE),0),0)</f>
        <v>0</v>
      </c>
      <c r="BF142" s="42" t="str">
        <f t="shared" si="29"/>
        <v>NO</v>
      </c>
      <c r="BG142" s="43" t="str">
        <f t="shared" si="37"/>
        <v/>
      </c>
      <c r="BH142" s="42">
        <f>SUMIF(Calculs!$B$32:$B$36,TRIM(BG142),Calculs!$C$32:$C$36)</f>
        <v>0</v>
      </c>
      <c r="BI142" s="42">
        <f>IF(T142&lt;&gt;"",IF(LEFT(T142,1)="S", SUMIF(Calculs!$B$67:$B$70, TRIM(BG142), Calculs!$C$67:$C$70),0),0)</f>
        <v>0</v>
      </c>
      <c r="BJ142" s="40" t="str">
        <f t="shared" si="38"/>
        <v>N</v>
      </c>
      <c r="BK142" s="219" t="str">
        <f t="shared" si="30"/>
        <v>N</v>
      </c>
      <c r="BL142" s="42">
        <f t="shared" si="39"/>
        <v>0</v>
      </c>
      <c r="BM142" s="42"/>
      <c r="BN142" s="42"/>
      <c r="BO142" s="42">
        <f>IF(B142="",0,IF(AND(BJ142="S",AR142=1), VLOOKUP(B142,Calculs!$B$94:$D$99,3), 0) + IF(AND(BK142="S",BD142=1), VLOOKUP(B142,Calculs!$B$94:$F$99,5), 0))</f>
        <v>0</v>
      </c>
      <c r="BP142" s="40" t="str">
        <f t="shared" si="31"/>
        <v/>
      </c>
      <c r="BQ142" s="219" t="str">
        <f t="shared" si="32"/>
        <v/>
      </c>
      <c r="BR142" s="264" t="str">
        <f t="shared" si="33"/>
        <v/>
      </c>
      <c r="BS142" s="264" t="str">
        <f t="shared" si="34"/>
        <v/>
      </c>
    </row>
    <row r="143" spans="1:71" ht="12.75" customHeight="1">
      <c r="A143" s="217" t="str">
        <f>IF(' Peticions ET'!A133="", "",' Peticions ET'!A133)</f>
        <v/>
      </c>
      <c r="B143" s="167" t="str">
        <f t="shared" si="35"/>
        <v/>
      </c>
      <c r="C143" s="167" t="str">
        <f>IF(' Peticions ET'!B133="", "",' Peticions ET'!B133)</f>
        <v/>
      </c>
      <c r="D143" s="167" t="str">
        <f>IF(' Peticions ET'!C133="", "",' Peticions ET'!C133)</f>
        <v/>
      </c>
      <c r="E143" s="167" t="str">
        <f>IF(' Peticions ET'!D133="", "",' Peticions ET'!D133)</f>
        <v/>
      </c>
      <c r="F143" s="166" t="str">
        <f>IF(' Peticions ET'!E133="", "",' Peticions ET'!E133)</f>
        <v/>
      </c>
      <c r="G143" s="166" t="str">
        <f>IF(' Peticions ET'!F133="", "",' Peticions ET'!F133)</f>
        <v/>
      </c>
      <c r="H143" s="30" t="str">
        <f>IF(' Peticions ET'!G133="", "",' Peticions ET'!G133)</f>
        <v/>
      </c>
      <c r="I143" s="40" t="str">
        <f>IF(' Peticions ET'!H133="", "",' Peticions ET'!H133)</f>
        <v/>
      </c>
      <c r="J143" s="40" t="str">
        <f>IF(' Peticions ET'!I133="", "",' Peticions ET'!I133)</f>
        <v/>
      </c>
      <c r="K143" s="40" t="str">
        <f>IF(' Peticions ET'!J133="", "",' Peticions ET'!J133)</f>
        <v/>
      </c>
      <c r="L143" s="30" t="str">
        <f>IF(' Peticions ET'!K133="", "",' Peticions ET'!K133)</f>
        <v/>
      </c>
      <c r="M143" s="30" t="str">
        <f>IF(' Peticions ET'!L133="", "",' Peticions ET'!L133)</f>
        <v/>
      </c>
      <c r="N143" s="30" t="str">
        <f>IF(' Peticions ET'!M133="", "",' Peticions ET'!M133)</f>
        <v/>
      </c>
      <c r="O143" s="40" t="str">
        <f>IF(' Peticions ET'!O133="", "",' Peticions ET'!O133)</f>
        <v/>
      </c>
      <c r="P143" s="7" t="str">
        <f>IF(' Peticions ET'!N133="", "",' Peticions ET'!N133)</f>
        <v/>
      </c>
      <c r="Q143" s="31" t="str">
        <f>IF(' Peticions ET'!R133="", "",' Peticions ET'!R133)</f>
        <v/>
      </c>
      <c r="R143" s="31" t="str">
        <f>IF(' Peticions ET'!S133="", "",' Peticions ET'!S133)</f>
        <v/>
      </c>
      <c r="S143" t="str">
        <f>IF(' Peticions ET'!P133="", "",' Peticions ET'!P133)</f>
        <v/>
      </c>
      <c r="T143" s="264" t="str">
        <f>IF(' Peticions ET'!Q133="", "",' Peticions ET'!Q133)</f>
        <v/>
      </c>
      <c r="U143" s="1"/>
      <c r="V143" s="1"/>
      <c r="W143" s="3"/>
      <c r="X143" s="31"/>
      <c r="Y143" s="31"/>
      <c r="Z143" s="31"/>
      <c r="AA143" s="32"/>
      <c r="AB143" s="33"/>
      <c r="AC143" s="33"/>
      <c r="AD143" s="33"/>
      <c r="AE143" s="33"/>
      <c r="AF143" s="34"/>
      <c r="AG143" s="34"/>
      <c r="AH143" s="34"/>
      <c r="AI143" s="34"/>
      <c r="AJ143" s="35" t="str">
        <f>IF(' Peticions ET'!Z133="", "",' Peticions ET'!Z133)</f>
        <v/>
      </c>
      <c r="AK143" s="143"/>
      <c r="AL143" s="36"/>
      <c r="AM143" s="37" t="str">
        <f t="shared" si="21"/>
        <v/>
      </c>
      <c r="AN143" s="38" t="str">
        <f t="shared" si="22"/>
        <v/>
      </c>
      <c r="AO143" s="39" t="str">
        <f t="shared" si="23"/>
        <v/>
      </c>
      <c r="AP143" s="40" t="str">
        <f t="shared" si="24"/>
        <v/>
      </c>
      <c r="AQ143" s="229" t="str">
        <f t="shared" si="25"/>
        <v/>
      </c>
      <c r="AR143" s="220">
        <f>IF(A143="",0,IF(BJ143="S",COUNTIF($AQ$17:AQ143,AQ143),0))</f>
        <v>0</v>
      </c>
      <c r="AS143" s="41" t="str">
        <f t="shared" si="36"/>
        <v/>
      </c>
      <c r="AT143" s="42">
        <f xml:space="preserve"> IF(AS143&lt;&gt;"",VLOOKUP(AS143,Calculs!$B$2:$C$34,2,FALSE),0)</f>
        <v>0</v>
      </c>
      <c r="AU143" s="42">
        <f>IF(I143&lt;&gt;"",IF(LEFT(I143,1)="S", Calculs!$C$63,0),0)</f>
        <v>0</v>
      </c>
      <c r="AV143" s="42">
        <f>IF(J143&lt;&gt;"",IF(LEFT(J143,1)="S", Calculs!$C$53,0),0)</f>
        <v>0</v>
      </c>
      <c r="AW143" s="42">
        <f>IF(K143&lt;&gt;"",IF(LEFT(K143,1)="S", Calculs!$C$54,0),0)</f>
        <v>0</v>
      </c>
      <c r="AX143" s="43" t="str">
        <f t="shared" si="26"/>
        <v/>
      </c>
      <c r="AY143" s="43" t="str">
        <f t="shared" si="27"/>
        <v/>
      </c>
      <c r="AZ143" s="43">
        <f>SUMIF(Calculs!$B$2:$B$34,AX143,Calculs!$C$2:$C$34)</f>
        <v>0</v>
      </c>
      <c r="BA143" s="42">
        <f>IF(O143&lt;&gt;"",IF(LEFT(O143,1)="S", Calculs!$C$54,0),0)</f>
        <v>0</v>
      </c>
      <c r="BB143" s="42">
        <f>IF(P143&lt;&gt;"",IF(LEFT(P143,1)="S", Calculs!$C$53,0),0)</f>
        <v>0</v>
      </c>
      <c r="BC143" s="229" t="str">
        <f t="shared" si="28"/>
        <v/>
      </c>
      <c r="BD143" s="220">
        <f>IF(A143="",0, IF(BK143="S",COUNTIF($BC$17:BC143,BC143),0))</f>
        <v>0</v>
      </c>
      <c r="BE143" s="42">
        <f xml:space="preserve"> IF(Q143&lt;&gt;"",IF(Q143&lt;&gt;"Sense monitor",VLOOKUP(_xlfn.CONCAT(LEFT(Q143,2),IF(BF143="NO",".SA",".AA")),Calculs!$B$41:$C$48,2,FALSE),0),0)</f>
        <v>0</v>
      </c>
      <c r="BF143" s="42" t="str">
        <f t="shared" si="29"/>
        <v>NO</v>
      </c>
      <c r="BG143" s="43" t="str">
        <f t="shared" si="37"/>
        <v/>
      </c>
      <c r="BH143" s="42">
        <f>SUMIF(Calculs!$B$32:$B$36,TRIM(BG143),Calculs!$C$32:$C$36)</f>
        <v>0</v>
      </c>
      <c r="BI143" s="42">
        <f>IF(T143&lt;&gt;"",IF(LEFT(T143,1)="S", SUMIF(Calculs!$B$67:$B$70, TRIM(BG143), Calculs!$C$67:$C$70),0),0)</f>
        <v>0</v>
      </c>
      <c r="BJ143" s="40" t="str">
        <f t="shared" si="38"/>
        <v>N</v>
      </c>
      <c r="BK143" s="219" t="str">
        <f t="shared" si="30"/>
        <v>N</v>
      </c>
      <c r="BL143" s="42">
        <f t="shared" si="39"/>
        <v>0</v>
      </c>
      <c r="BM143" s="42"/>
      <c r="BN143" s="42"/>
      <c r="BO143" s="42">
        <f>IF(B143="",0,IF(AND(BJ143="S",AR143=1), VLOOKUP(B143,Calculs!$B$94:$D$99,3), 0) + IF(AND(BK143="S",BD143=1), VLOOKUP(B143,Calculs!$B$94:$F$99,5), 0))</f>
        <v>0</v>
      </c>
      <c r="BP143" s="40" t="str">
        <f t="shared" si="31"/>
        <v/>
      </c>
      <c r="BQ143" s="219" t="str">
        <f t="shared" si="32"/>
        <v/>
      </c>
      <c r="BR143" s="264" t="str">
        <f t="shared" si="33"/>
        <v/>
      </c>
      <c r="BS143" s="264" t="str">
        <f t="shared" si="34"/>
        <v/>
      </c>
    </row>
    <row r="144" spans="1:71" ht="12.75" customHeight="1">
      <c r="A144" s="217" t="str">
        <f>IF(' Peticions ET'!A134="", "",' Peticions ET'!A134)</f>
        <v/>
      </c>
      <c r="B144" s="167" t="str">
        <f t="shared" si="35"/>
        <v/>
      </c>
      <c r="C144" s="167" t="str">
        <f>IF(' Peticions ET'!B134="", "",' Peticions ET'!B134)</f>
        <v/>
      </c>
      <c r="D144" s="167" t="str">
        <f>IF(' Peticions ET'!C134="", "",' Peticions ET'!C134)</f>
        <v/>
      </c>
      <c r="E144" s="167" t="str">
        <f>IF(' Peticions ET'!D134="", "",' Peticions ET'!D134)</f>
        <v/>
      </c>
      <c r="F144" s="166" t="str">
        <f>IF(' Peticions ET'!E134="", "",' Peticions ET'!E134)</f>
        <v/>
      </c>
      <c r="G144" s="166" t="str">
        <f>IF(' Peticions ET'!F134="", "",' Peticions ET'!F134)</f>
        <v/>
      </c>
      <c r="H144" s="30" t="str">
        <f>IF(' Peticions ET'!G134="", "",' Peticions ET'!G134)</f>
        <v/>
      </c>
      <c r="I144" s="40" t="str">
        <f>IF(' Peticions ET'!H134="", "",' Peticions ET'!H134)</f>
        <v/>
      </c>
      <c r="J144" s="40" t="str">
        <f>IF(' Peticions ET'!I134="", "",' Peticions ET'!I134)</f>
        <v/>
      </c>
      <c r="K144" s="40" t="str">
        <f>IF(' Peticions ET'!J134="", "",' Peticions ET'!J134)</f>
        <v/>
      </c>
      <c r="L144" s="30" t="str">
        <f>IF(' Peticions ET'!K134="", "",' Peticions ET'!K134)</f>
        <v/>
      </c>
      <c r="M144" s="30" t="str">
        <f>IF(' Peticions ET'!L134="", "",' Peticions ET'!L134)</f>
        <v/>
      </c>
      <c r="N144" s="30" t="str">
        <f>IF(' Peticions ET'!M134="", "",' Peticions ET'!M134)</f>
        <v/>
      </c>
      <c r="O144" s="40" t="str">
        <f>IF(' Peticions ET'!O134="", "",' Peticions ET'!O134)</f>
        <v/>
      </c>
      <c r="P144" s="7" t="str">
        <f>IF(' Peticions ET'!N134="", "",' Peticions ET'!N134)</f>
        <v/>
      </c>
      <c r="Q144" s="31" t="str">
        <f>IF(' Peticions ET'!R134="", "",' Peticions ET'!R134)</f>
        <v/>
      </c>
      <c r="R144" s="31" t="str">
        <f>IF(' Peticions ET'!S134="", "",' Peticions ET'!S134)</f>
        <v/>
      </c>
      <c r="S144" t="str">
        <f>IF(' Peticions ET'!P134="", "",' Peticions ET'!P134)</f>
        <v/>
      </c>
      <c r="T144" s="264" t="str">
        <f>IF(' Peticions ET'!Q134="", "",' Peticions ET'!Q134)</f>
        <v/>
      </c>
      <c r="U144" s="1"/>
      <c r="V144" s="1"/>
      <c r="W144" s="3"/>
      <c r="X144" s="31"/>
      <c r="Y144" s="31"/>
      <c r="Z144" s="31"/>
      <c r="AA144" s="32"/>
      <c r="AB144" s="33"/>
      <c r="AC144" s="33"/>
      <c r="AD144" s="33"/>
      <c r="AE144" s="33"/>
      <c r="AF144" s="34"/>
      <c r="AG144" s="34"/>
      <c r="AH144" s="34"/>
      <c r="AI144" s="34"/>
      <c r="AJ144" s="35" t="str">
        <f>IF(' Peticions ET'!Z134="", "",' Peticions ET'!Z134)</f>
        <v/>
      </c>
      <c r="AK144" s="143"/>
      <c r="AL144" s="36"/>
      <c r="AM144" s="37" t="str">
        <f t="shared" si="21"/>
        <v/>
      </c>
      <c r="AN144" s="38" t="str">
        <f t="shared" si="22"/>
        <v/>
      </c>
      <c r="AO144" s="39" t="str">
        <f t="shared" si="23"/>
        <v/>
      </c>
      <c r="AP144" s="40" t="str">
        <f t="shared" si="24"/>
        <v/>
      </c>
      <c r="AQ144" s="229" t="str">
        <f t="shared" si="25"/>
        <v/>
      </c>
      <c r="AR144" s="220">
        <f>IF(A144="",0,IF(BJ144="S",COUNTIF($AQ$17:AQ144,AQ144),0))</f>
        <v>0</v>
      </c>
      <c r="AS144" s="41" t="str">
        <f t="shared" si="36"/>
        <v/>
      </c>
      <c r="AT144" s="42">
        <f xml:space="preserve"> IF(AS144&lt;&gt;"",VLOOKUP(AS144,Calculs!$B$2:$C$34,2,FALSE),0)</f>
        <v>0</v>
      </c>
      <c r="AU144" s="42">
        <f>IF(I144&lt;&gt;"",IF(LEFT(I144,1)="S", Calculs!$C$63,0),0)</f>
        <v>0</v>
      </c>
      <c r="AV144" s="42">
        <f>IF(J144&lt;&gt;"",IF(LEFT(J144,1)="S", Calculs!$C$53,0),0)</f>
        <v>0</v>
      </c>
      <c r="AW144" s="42">
        <f>IF(K144&lt;&gt;"",IF(LEFT(K144,1)="S", Calculs!$C$54,0),0)</f>
        <v>0</v>
      </c>
      <c r="AX144" s="43" t="str">
        <f t="shared" si="26"/>
        <v/>
      </c>
      <c r="AY144" s="43" t="str">
        <f t="shared" si="27"/>
        <v/>
      </c>
      <c r="AZ144" s="43">
        <f>SUMIF(Calculs!$B$2:$B$34,AX144,Calculs!$C$2:$C$34)</f>
        <v>0</v>
      </c>
      <c r="BA144" s="42">
        <f>IF(O144&lt;&gt;"",IF(LEFT(O144,1)="S", Calculs!$C$54,0),0)</f>
        <v>0</v>
      </c>
      <c r="BB144" s="42">
        <f>IF(P144&lt;&gt;"",IF(LEFT(P144,1)="S", Calculs!$C$53,0),0)</f>
        <v>0</v>
      </c>
      <c r="BC144" s="229" t="str">
        <f t="shared" si="28"/>
        <v/>
      </c>
      <c r="BD144" s="220">
        <f>IF(A144="",0, IF(BK144="S",COUNTIF($BC$17:BC144,BC144),0))</f>
        <v>0</v>
      </c>
      <c r="BE144" s="42">
        <f xml:space="preserve"> IF(Q144&lt;&gt;"",IF(Q144&lt;&gt;"Sense monitor",VLOOKUP(_xlfn.CONCAT(LEFT(Q144,2),IF(BF144="NO",".SA",".AA")),Calculs!$B$41:$C$48,2,FALSE),0),0)</f>
        <v>0</v>
      </c>
      <c r="BF144" s="42" t="str">
        <f t="shared" si="29"/>
        <v>NO</v>
      </c>
      <c r="BG144" s="43" t="str">
        <f t="shared" si="37"/>
        <v/>
      </c>
      <c r="BH144" s="42">
        <f>SUMIF(Calculs!$B$32:$B$36,TRIM(BG144),Calculs!$C$32:$C$36)</f>
        <v>0</v>
      </c>
      <c r="BI144" s="42">
        <f>IF(T144&lt;&gt;"",IF(LEFT(T144,1)="S", SUMIF(Calculs!$B$67:$B$70, TRIM(BG144), Calculs!$C$67:$C$70),0),0)</f>
        <v>0</v>
      </c>
      <c r="BJ144" s="40" t="str">
        <f t="shared" si="38"/>
        <v>N</v>
      </c>
      <c r="BK144" s="219" t="str">
        <f t="shared" si="30"/>
        <v>N</v>
      </c>
      <c r="BL144" s="42">
        <f t="shared" si="39"/>
        <v>0</v>
      </c>
      <c r="BM144" s="42"/>
      <c r="BN144" s="42"/>
      <c r="BO144" s="42">
        <f>IF(B144="",0,IF(AND(BJ144="S",AR144=1), VLOOKUP(B144,Calculs!$B$94:$D$99,3), 0) + IF(AND(BK144="S",BD144=1), VLOOKUP(B144,Calculs!$B$94:$F$99,5), 0))</f>
        <v>0</v>
      </c>
      <c r="BP144" s="40" t="str">
        <f t="shared" si="31"/>
        <v/>
      </c>
      <c r="BQ144" s="219" t="str">
        <f t="shared" si="32"/>
        <v/>
      </c>
      <c r="BR144" s="264" t="str">
        <f t="shared" si="33"/>
        <v/>
      </c>
      <c r="BS144" s="264" t="str">
        <f t="shared" si="34"/>
        <v/>
      </c>
    </row>
    <row r="145" spans="1:71" ht="12.75" customHeight="1">
      <c r="A145" s="217" t="str">
        <f>IF(' Peticions ET'!A135="", "",' Peticions ET'!A135)</f>
        <v/>
      </c>
      <c r="B145" s="167" t="str">
        <f t="shared" si="35"/>
        <v/>
      </c>
      <c r="C145" s="167" t="str">
        <f>IF(' Peticions ET'!B135="", "",' Peticions ET'!B135)</f>
        <v/>
      </c>
      <c r="D145" s="167" t="str">
        <f>IF(' Peticions ET'!C135="", "",' Peticions ET'!C135)</f>
        <v/>
      </c>
      <c r="E145" s="167" t="str">
        <f>IF(' Peticions ET'!D135="", "",' Peticions ET'!D135)</f>
        <v/>
      </c>
      <c r="F145" s="166" t="str">
        <f>IF(' Peticions ET'!E135="", "",' Peticions ET'!E135)</f>
        <v/>
      </c>
      <c r="G145" s="166" t="str">
        <f>IF(' Peticions ET'!F135="", "",' Peticions ET'!F135)</f>
        <v/>
      </c>
      <c r="H145" s="30" t="str">
        <f>IF(' Peticions ET'!G135="", "",' Peticions ET'!G135)</f>
        <v/>
      </c>
      <c r="I145" s="40" t="str">
        <f>IF(' Peticions ET'!H135="", "",' Peticions ET'!H135)</f>
        <v/>
      </c>
      <c r="J145" s="40" t="str">
        <f>IF(' Peticions ET'!I135="", "",' Peticions ET'!I135)</f>
        <v/>
      </c>
      <c r="K145" s="40" t="str">
        <f>IF(' Peticions ET'!J135="", "",' Peticions ET'!J135)</f>
        <v/>
      </c>
      <c r="L145" s="30" t="str">
        <f>IF(' Peticions ET'!K135="", "",' Peticions ET'!K135)</f>
        <v/>
      </c>
      <c r="M145" s="30" t="str">
        <f>IF(' Peticions ET'!L135="", "",' Peticions ET'!L135)</f>
        <v/>
      </c>
      <c r="N145" s="30" t="str">
        <f>IF(' Peticions ET'!M135="", "",' Peticions ET'!M135)</f>
        <v/>
      </c>
      <c r="O145" s="40" t="str">
        <f>IF(' Peticions ET'!O135="", "",' Peticions ET'!O135)</f>
        <v/>
      </c>
      <c r="P145" s="7" t="str">
        <f>IF(' Peticions ET'!N135="", "",' Peticions ET'!N135)</f>
        <v/>
      </c>
      <c r="Q145" s="31" t="str">
        <f>IF(' Peticions ET'!R135="", "",' Peticions ET'!R135)</f>
        <v/>
      </c>
      <c r="R145" s="31" t="str">
        <f>IF(' Peticions ET'!S135="", "",' Peticions ET'!S135)</f>
        <v/>
      </c>
      <c r="S145" t="str">
        <f>IF(' Peticions ET'!P135="", "",' Peticions ET'!P135)</f>
        <v/>
      </c>
      <c r="T145" s="264" t="str">
        <f>IF(' Peticions ET'!Q135="", "",' Peticions ET'!Q135)</f>
        <v/>
      </c>
      <c r="U145" s="1"/>
      <c r="V145" s="1"/>
      <c r="W145" s="3"/>
      <c r="X145" s="31"/>
      <c r="Y145" s="31"/>
      <c r="Z145" s="31"/>
      <c r="AA145" s="32"/>
      <c r="AB145" s="33"/>
      <c r="AC145" s="33"/>
      <c r="AD145" s="33"/>
      <c r="AE145" s="33"/>
      <c r="AF145" s="34"/>
      <c r="AG145" s="34"/>
      <c r="AH145" s="34"/>
      <c r="AI145" s="34"/>
      <c r="AJ145" s="35" t="str">
        <f>IF(' Peticions ET'!Z135="", "",' Peticions ET'!Z135)</f>
        <v/>
      </c>
      <c r="AK145" s="143"/>
      <c r="AL145" s="36"/>
      <c r="AM145" s="37" t="str">
        <f t="shared" ref="AM145:AM208" si="40">$AM$12</f>
        <v/>
      </c>
      <c r="AN145" s="38" t="str">
        <f t="shared" ref="AN145:AN208" si="41">$AN$12</f>
        <v/>
      </c>
      <c r="AO145" s="39" t="str">
        <f t="shared" ref="AO145:AO208" si="42">IF(LEFT(B145,3)="Dir", "Sí","")</f>
        <v/>
      </c>
      <c r="AP145" s="40" t="str">
        <f t="shared" ref="AP145:AP208" si="43">IF(LEFT(B145,3)="Dir", "DIR"&amp;AN145, IF(LEFT(B145,3)="PDI", B145, IF(LEFT(B145,5)="PAS t", "PAST",B145)))</f>
        <v/>
      </c>
      <c r="AQ145" s="229" t="str">
        <f t="shared" ref="AQ145:AQ208" si="44">IF(BJ145="S",CONCATENATE(A145,".",AP145,".",BJ145),"")</f>
        <v/>
      </c>
      <c r="AR145" s="220">
        <f>IF(A145="",0,IF(BJ145="S",COUNTIF($AQ$17:AQ145,AQ145),0))</f>
        <v>0</v>
      </c>
      <c r="AS145" s="41" t="str">
        <f t="shared" si="36"/>
        <v/>
      </c>
      <c r="AT145" s="42">
        <f xml:space="preserve"> IF(AS145&lt;&gt;"",VLOOKUP(AS145,Calculs!$B$2:$C$34,2,FALSE),0)</f>
        <v>0</v>
      </c>
      <c r="AU145" s="42">
        <f>IF(I145&lt;&gt;"",IF(LEFT(I145,1)="S", Calculs!$C$63,0),0)</f>
        <v>0</v>
      </c>
      <c r="AV145" s="42">
        <f>IF(J145&lt;&gt;"",IF(LEFT(J145,1)="S", Calculs!$C$53,0),0)</f>
        <v>0</v>
      </c>
      <c r="AW145" s="42">
        <f>IF(K145&lt;&gt;"",IF(LEFT(K145,1)="S", Calculs!$C$54,0),0)</f>
        <v>0</v>
      </c>
      <c r="AX145" s="43" t="str">
        <f t="shared" ref="AX145:AX208" si="45">IF(L145&lt;&gt;"",CONCATENATE(LEFT(L145,3),IF(M145="Linux",".L",".W")),"")</f>
        <v/>
      </c>
      <c r="AY145" s="43" t="str">
        <f t="shared" ref="AY145:AY208" si="46">IF(AX145&lt;&gt;"",IF(LEFT(N145,3)="Com","Compacte",IF(LEFT(N145,3)="Min","Minitorre","?")),"")</f>
        <v/>
      </c>
      <c r="AZ145" s="43">
        <f>SUMIF(Calculs!$B$2:$B$34,AX145,Calculs!$C$2:$C$34)</f>
        <v>0</v>
      </c>
      <c r="BA145" s="42">
        <f>IF(O145&lt;&gt;"",IF(LEFT(O145,1)="S", Calculs!$C$54,0),0)</f>
        <v>0</v>
      </c>
      <c r="BB145" s="42">
        <f>IF(P145&lt;&gt;"",IF(LEFT(P145,1)="S", Calculs!$C$53,0),0)</f>
        <v>0</v>
      </c>
      <c r="BC145" s="229" t="str">
        <f t="shared" ref="BC145:BC208" si="47">IF(BK145="S",CONCATENATE(A145,".",AP145,".",BK145),"")</f>
        <v/>
      </c>
      <c r="BD145" s="220">
        <f>IF(A145="",0, IF(BK145="S",COUNTIF($BC$17:BC145,BC145),0))</f>
        <v>0</v>
      </c>
      <c r="BE145" s="42">
        <f xml:space="preserve"> IF(Q145&lt;&gt;"",IF(Q145&lt;&gt;"Sense monitor",VLOOKUP(_xlfn.CONCAT(LEFT(Q145,2),IF(BF145="NO",".SA",".AA")),Calculs!$B$41:$C$48,2,FALSE),0),0)</f>
        <v>0</v>
      </c>
      <c r="BF145" s="42" t="str">
        <f t="shared" ref="BF145:BF208" si="48">IF(LEFT(R145,1)="S","SI","NO")</f>
        <v>NO</v>
      </c>
      <c r="BG145" s="43" t="str">
        <f t="shared" si="37"/>
        <v/>
      </c>
      <c r="BH145" s="42">
        <f>SUMIF(Calculs!$B$32:$B$36,TRIM(BG145),Calculs!$C$32:$C$36)</f>
        <v>0</v>
      </c>
      <c r="BI145" s="42">
        <f>IF(T145&lt;&gt;"",IF(LEFT(T145,1)="S", SUMIF(Calculs!$B$67:$B$70, TRIM(BG145), Calculs!$C$67:$C$70),0),0)</f>
        <v>0</v>
      </c>
      <c r="BJ145" s="40" t="str">
        <f t="shared" si="38"/>
        <v>N</v>
      </c>
      <c r="BK145" s="219" t="str">
        <f t="shared" ref="BK145:BK208" si="49">IF(Q145&lt;&gt;"",IF(LEFT(Q145,1)="M","S","N"),"N")</f>
        <v>N</v>
      </c>
      <c r="BL145" s="42">
        <f t="shared" si="39"/>
        <v>0</v>
      </c>
      <c r="BM145" s="42"/>
      <c r="BN145" s="42"/>
      <c r="BO145" s="42">
        <f>IF(B145="",0,IF(AND(BJ145="S",AR145=1), VLOOKUP(B145,Calculs!$B$94:$D$99,3), 0) + IF(AND(BK145="S",BD145=1), VLOOKUP(B145,Calculs!$B$94:$F$99,5), 0))</f>
        <v>0</v>
      </c>
      <c r="BP145" s="40" t="str">
        <f t="shared" ref="BP145:BP208" si="50">IF(AND(BJ145="S",AR145=1 ),AP145,"")</f>
        <v/>
      </c>
      <c r="BQ145" s="219" t="str">
        <f t="shared" ref="BQ145:BQ208" si="51">IF(AND(BK145="S",BD145=1),AP145,"")</f>
        <v/>
      </c>
      <c r="BR145" s="264" t="str">
        <f t="shared" ref="BR145:BR208" si="52">IF(BJ145="S",AP145,"")</f>
        <v/>
      </c>
      <c r="BS145" s="264" t="str">
        <f t="shared" ref="BS145:BS208" si="53">IF(BK145="S",AP145,"")</f>
        <v/>
      </c>
    </row>
    <row r="146" spans="1:71" ht="12.75" customHeight="1">
      <c r="A146" s="217" t="str">
        <f>IF(' Peticions ET'!A136="", "",' Peticions ET'!A136)</f>
        <v/>
      </c>
      <c r="B146" s="167" t="str">
        <f t="shared" ref="B146:B209" si="54">IF(OR(A146&lt;&gt;"",F146&lt;&gt;""),"PDI TC","")</f>
        <v/>
      </c>
      <c r="C146" s="167" t="str">
        <f>IF(' Peticions ET'!B136="", "",' Peticions ET'!B136)</f>
        <v/>
      </c>
      <c r="D146" s="167" t="str">
        <f>IF(' Peticions ET'!C136="", "",' Peticions ET'!C136)</f>
        <v/>
      </c>
      <c r="E146" s="167" t="str">
        <f>IF(' Peticions ET'!D136="", "",' Peticions ET'!D136)</f>
        <v/>
      </c>
      <c r="F146" s="166" t="str">
        <f>IF(' Peticions ET'!E136="", "",' Peticions ET'!E136)</f>
        <v/>
      </c>
      <c r="G146" s="166" t="str">
        <f>IF(' Peticions ET'!F136="", "",' Peticions ET'!F136)</f>
        <v/>
      </c>
      <c r="H146" s="30" t="str">
        <f>IF(' Peticions ET'!G136="", "",' Peticions ET'!G136)</f>
        <v/>
      </c>
      <c r="I146" s="40" t="str">
        <f>IF(' Peticions ET'!H136="", "",' Peticions ET'!H136)</f>
        <v/>
      </c>
      <c r="J146" s="40" t="str">
        <f>IF(' Peticions ET'!I136="", "",' Peticions ET'!I136)</f>
        <v/>
      </c>
      <c r="K146" s="40" t="str">
        <f>IF(' Peticions ET'!J136="", "",' Peticions ET'!J136)</f>
        <v/>
      </c>
      <c r="L146" s="30" t="str">
        <f>IF(' Peticions ET'!K136="", "",' Peticions ET'!K136)</f>
        <v/>
      </c>
      <c r="M146" s="30" t="str">
        <f>IF(' Peticions ET'!L136="", "",' Peticions ET'!L136)</f>
        <v/>
      </c>
      <c r="N146" s="30" t="str">
        <f>IF(' Peticions ET'!M136="", "",' Peticions ET'!M136)</f>
        <v/>
      </c>
      <c r="O146" s="40" t="str">
        <f>IF(' Peticions ET'!O136="", "",' Peticions ET'!O136)</f>
        <v/>
      </c>
      <c r="P146" s="7" t="str">
        <f>IF(' Peticions ET'!N136="", "",' Peticions ET'!N136)</f>
        <v/>
      </c>
      <c r="Q146" s="31" t="str">
        <f>IF(' Peticions ET'!R136="", "",' Peticions ET'!R136)</f>
        <v/>
      </c>
      <c r="R146" s="31" t="str">
        <f>IF(' Peticions ET'!S136="", "",' Peticions ET'!S136)</f>
        <v/>
      </c>
      <c r="S146" t="str">
        <f>IF(' Peticions ET'!P136="", "",' Peticions ET'!P136)</f>
        <v/>
      </c>
      <c r="T146" s="264" t="str">
        <f>IF(' Peticions ET'!Q136="", "",' Peticions ET'!Q136)</f>
        <v/>
      </c>
      <c r="U146" s="1"/>
      <c r="V146" s="1"/>
      <c r="W146" s="3"/>
      <c r="X146" s="31"/>
      <c r="Y146" s="31"/>
      <c r="Z146" s="31"/>
      <c r="AA146" s="32"/>
      <c r="AB146" s="33"/>
      <c r="AC146" s="33"/>
      <c r="AD146" s="33"/>
      <c r="AE146" s="33"/>
      <c r="AF146" s="34"/>
      <c r="AG146" s="34"/>
      <c r="AH146" s="34"/>
      <c r="AI146" s="34"/>
      <c r="AJ146" s="35" t="str">
        <f>IF(' Peticions ET'!Z136="", "",' Peticions ET'!Z136)</f>
        <v/>
      </c>
      <c r="AK146" s="143"/>
      <c r="AL146" s="36"/>
      <c r="AM146" s="37" t="str">
        <f t="shared" si="40"/>
        <v/>
      </c>
      <c r="AN146" s="38" t="str">
        <f t="shared" si="41"/>
        <v/>
      </c>
      <c r="AO146" s="39" t="str">
        <f t="shared" si="42"/>
        <v/>
      </c>
      <c r="AP146" s="40" t="str">
        <f t="shared" si="43"/>
        <v/>
      </c>
      <c r="AQ146" s="229" t="str">
        <f t="shared" si="44"/>
        <v/>
      </c>
      <c r="AR146" s="220">
        <f>IF(A146="",0,IF(BJ146="S",COUNTIF($AQ$17:AQ146,AQ146),0))</f>
        <v>0</v>
      </c>
      <c r="AS146" s="41" t="str">
        <f t="shared" ref="AS146:AS209" si="55">IF(G146&lt;&gt;"",CONCATENATE(LEFT(G146,2),IF(H146="Linux",".L",".W")),"")</f>
        <v/>
      </c>
      <c r="AT146" s="42">
        <f xml:space="preserve"> IF(AS146&lt;&gt;"",VLOOKUP(AS146,Calculs!$B$2:$C$34,2,FALSE),0)</f>
        <v>0</v>
      </c>
      <c r="AU146" s="42">
        <f>IF(I146&lt;&gt;"",IF(LEFT(I146,1)="S", Calculs!$C$63,0),0)</f>
        <v>0</v>
      </c>
      <c r="AV146" s="42">
        <f>IF(J146&lt;&gt;"",IF(LEFT(J146,1)="S", Calculs!$C$53,0),0)</f>
        <v>0</v>
      </c>
      <c r="AW146" s="42">
        <f>IF(K146&lt;&gt;"",IF(LEFT(K146,1)="S", Calculs!$C$54,0),0)</f>
        <v>0</v>
      </c>
      <c r="AX146" s="43" t="str">
        <f t="shared" si="45"/>
        <v/>
      </c>
      <c r="AY146" s="43" t="str">
        <f t="shared" si="46"/>
        <v/>
      </c>
      <c r="AZ146" s="43">
        <f>SUMIF(Calculs!$B$2:$B$34,AX146,Calculs!$C$2:$C$34)</f>
        <v>0</v>
      </c>
      <c r="BA146" s="42">
        <f>IF(O146&lt;&gt;"",IF(LEFT(O146,1)="S", Calculs!$C$54,0),0)</f>
        <v>0</v>
      </c>
      <c r="BB146" s="42">
        <f>IF(P146&lt;&gt;"",IF(LEFT(P146,1)="S", Calculs!$C$53,0),0)</f>
        <v>0</v>
      </c>
      <c r="BC146" s="229" t="str">
        <f t="shared" si="47"/>
        <v/>
      </c>
      <c r="BD146" s="220">
        <f>IF(A146="",0, IF(BK146="S",COUNTIF($BC$17:BC146,BC146),0))</f>
        <v>0</v>
      </c>
      <c r="BE146" s="42">
        <f xml:space="preserve"> IF(Q146&lt;&gt;"",IF(Q146&lt;&gt;"Sense monitor",VLOOKUP(_xlfn.CONCAT(LEFT(Q146,2),IF(BF146="NO",".SA",".AA")),Calculs!$B$41:$C$48,2,FALSE),0),0)</f>
        <v>0</v>
      </c>
      <c r="BF146" s="42" t="str">
        <f t="shared" si="48"/>
        <v>NO</v>
      </c>
      <c r="BG146" s="43" t="str">
        <f t="shared" ref="BG146:BG209" si="56">IF(S146&lt;&gt;"",IF(LEFT(S146,2)="MA","MAir",IF(LEFT(S146,1)="i","iMac", IF(LEFT(S146,2)="Mi","Mini", IF(LEFT(S146,2)="MP","MPro","")))),"")</f>
        <v/>
      </c>
      <c r="BH146" s="42">
        <f>SUMIF(Calculs!$B$32:$B$36,TRIM(BG146),Calculs!$C$32:$C$36)</f>
        <v>0</v>
      </c>
      <c r="BI146" s="42">
        <f>IF(T146&lt;&gt;"",IF(LEFT(T146,1)="S", SUMIF(Calculs!$B$67:$B$70, TRIM(BG146), Calculs!$C$67:$C$70),0),0)</f>
        <v>0</v>
      </c>
      <c r="BJ146" s="40" t="str">
        <f t="shared" ref="BJ146:BJ209" si="57">IF(IF(AS146&lt;&gt;"",1,0) + IF(AX146&lt;&gt;"",1,0)+IF(BG146&lt;&gt;"",1,0)&gt;0,"S","N")</f>
        <v>N</v>
      </c>
      <c r="BK146" s="219" t="str">
        <f t="shared" si="49"/>
        <v>N</v>
      </c>
      <c r="BL146" s="42">
        <f t="shared" ref="BL146:BL209" si="58">AT146+AU146+AV146+AW146+AZ146+BA146+BB146+BI146+BE146+BH146</f>
        <v>0</v>
      </c>
      <c r="BM146" s="42"/>
      <c r="BN146" s="42"/>
      <c r="BO146" s="42">
        <f>IF(B146="",0,IF(AND(BJ146="S",AR146=1), VLOOKUP(B146,Calculs!$B$94:$D$99,3), 0) + IF(AND(BK146="S",BD146=1), VLOOKUP(B146,Calculs!$B$94:$F$99,5), 0))</f>
        <v>0</v>
      </c>
      <c r="BP146" s="40" t="str">
        <f t="shared" si="50"/>
        <v/>
      </c>
      <c r="BQ146" s="219" t="str">
        <f t="shared" si="51"/>
        <v/>
      </c>
      <c r="BR146" s="264" t="str">
        <f t="shared" si="52"/>
        <v/>
      </c>
      <c r="BS146" s="264" t="str">
        <f t="shared" si="53"/>
        <v/>
      </c>
    </row>
    <row r="147" spans="1:71" ht="12.75" customHeight="1">
      <c r="A147" s="217" t="str">
        <f>IF(' Peticions ET'!A137="", "",' Peticions ET'!A137)</f>
        <v/>
      </c>
      <c r="B147" s="167" t="str">
        <f t="shared" si="54"/>
        <v/>
      </c>
      <c r="C147" s="167" t="str">
        <f>IF(' Peticions ET'!B137="", "",' Peticions ET'!B137)</f>
        <v/>
      </c>
      <c r="D147" s="167" t="str">
        <f>IF(' Peticions ET'!C137="", "",' Peticions ET'!C137)</f>
        <v/>
      </c>
      <c r="E147" s="167" t="str">
        <f>IF(' Peticions ET'!D137="", "",' Peticions ET'!D137)</f>
        <v/>
      </c>
      <c r="F147" s="166" t="str">
        <f>IF(' Peticions ET'!E137="", "",' Peticions ET'!E137)</f>
        <v/>
      </c>
      <c r="G147" s="166" t="str">
        <f>IF(' Peticions ET'!F137="", "",' Peticions ET'!F137)</f>
        <v/>
      </c>
      <c r="H147" s="30" t="str">
        <f>IF(' Peticions ET'!G137="", "",' Peticions ET'!G137)</f>
        <v/>
      </c>
      <c r="I147" s="40" t="str">
        <f>IF(' Peticions ET'!H137="", "",' Peticions ET'!H137)</f>
        <v/>
      </c>
      <c r="J147" s="40" t="str">
        <f>IF(' Peticions ET'!I137="", "",' Peticions ET'!I137)</f>
        <v/>
      </c>
      <c r="K147" s="40" t="str">
        <f>IF(' Peticions ET'!J137="", "",' Peticions ET'!J137)</f>
        <v/>
      </c>
      <c r="L147" s="30" t="str">
        <f>IF(' Peticions ET'!K137="", "",' Peticions ET'!K137)</f>
        <v/>
      </c>
      <c r="M147" s="30" t="str">
        <f>IF(' Peticions ET'!L137="", "",' Peticions ET'!L137)</f>
        <v/>
      </c>
      <c r="N147" s="30" t="str">
        <f>IF(' Peticions ET'!M137="", "",' Peticions ET'!M137)</f>
        <v/>
      </c>
      <c r="O147" s="40" t="str">
        <f>IF(' Peticions ET'!O137="", "",' Peticions ET'!O137)</f>
        <v/>
      </c>
      <c r="P147" s="7" t="str">
        <f>IF(' Peticions ET'!N137="", "",' Peticions ET'!N137)</f>
        <v/>
      </c>
      <c r="Q147" s="31" t="str">
        <f>IF(' Peticions ET'!R137="", "",' Peticions ET'!R137)</f>
        <v/>
      </c>
      <c r="R147" s="31" t="str">
        <f>IF(' Peticions ET'!S137="", "",' Peticions ET'!S137)</f>
        <v/>
      </c>
      <c r="S147" t="str">
        <f>IF(' Peticions ET'!P137="", "",' Peticions ET'!P137)</f>
        <v/>
      </c>
      <c r="T147" s="264" t="str">
        <f>IF(' Peticions ET'!Q137="", "",' Peticions ET'!Q137)</f>
        <v/>
      </c>
      <c r="U147" s="1"/>
      <c r="V147" s="1"/>
      <c r="W147" s="3"/>
      <c r="X147" s="31"/>
      <c r="Y147" s="31"/>
      <c r="Z147" s="31"/>
      <c r="AA147" s="32"/>
      <c r="AB147" s="33"/>
      <c r="AC147" s="33"/>
      <c r="AD147" s="33"/>
      <c r="AE147" s="33"/>
      <c r="AF147" s="34"/>
      <c r="AG147" s="34"/>
      <c r="AH147" s="34"/>
      <c r="AI147" s="34"/>
      <c r="AJ147" s="35" t="str">
        <f>IF(' Peticions ET'!Z137="", "",' Peticions ET'!Z137)</f>
        <v/>
      </c>
      <c r="AK147" s="143"/>
      <c r="AL147" s="36"/>
      <c r="AM147" s="37" t="str">
        <f t="shared" si="40"/>
        <v/>
      </c>
      <c r="AN147" s="38" t="str">
        <f t="shared" si="41"/>
        <v/>
      </c>
      <c r="AO147" s="39" t="str">
        <f t="shared" si="42"/>
        <v/>
      </c>
      <c r="AP147" s="40" t="str">
        <f t="shared" si="43"/>
        <v/>
      </c>
      <c r="AQ147" s="229" t="str">
        <f t="shared" si="44"/>
        <v/>
      </c>
      <c r="AR147" s="220">
        <f>IF(A147="",0,IF(BJ147="S",COUNTIF($AQ$17:AQ147,AQ147),0))</f>
        <v>0</v>
      </c>
      <c r="AS147" s="41" t="str">
        <f t="shared" si="55"/>
        <v/>
      </c>
      <c r="AT147" s="42">
        <f xml:space="preserve"> IF(AS147&lt;&gt;"",VLOOKUP(AS147,Calculs!$B$2:$C$34,2,FALSE),0)</f>
        <v>0</v>
      </c>
      <c r="AU147" s="42">
        <f>IF(I147&lt;&gt;"",IF(LEFT(I147,1)="S", Calculs!$C$63,0),0)</f>
        <v>0</v>
      </c>
      <c r="AV147" s="42">
        <f>IF(J147&lt;&gt;"",IF(LEFT(J147,1)="S", Calculs!$C$53,0),0)</f>
        <v>0</v>
      </c>
      <c r="AW147" s="42">
        <f>IF(K147&lt;&gt;"",IF(LEFT(K147,1)="S", Calculs!$C$54,0),0)</f>
        <v>0</v>
      </c>
      <c r="AX147" s="43" t="str">
        <f t="shared" si="45"/>
        <v/>
      </c>
      <c r="AY147" s="43" t="str">
        <f t="shared" si="46"/>
        <v/>
      </c>
      <c r="AZ147" s="43">
        <f>SUMIF(Calculs!$B$2:$B$34,AX147,Calculs!$C$2:$C$34)</f>
        <v>0</v>
      </c>
      <c r="BA147" s="42">
        <f>IF(O147&lt;&gt;"",IF(LEFT(O147,1)="S", Calculs!$C$54,0),0)</f>
        <v>0</v>
      </c>
      <c r="BB147" s="42">
        <f>IF(P147&lt;&gt;"",IF(LEFT(P147,1)="S", Calculs!$C$53,0),0)</f>
        <v>0</v>
      </c>
      <c r="BC147" s="229" t="str">
        <f t="shared" si="47"/>
        <v/>
      </c>
      <c r="BD147" s="220">
        <f>IF(A147="",0, IF(BK147="S",COUNTIF($BC$17:BC147,BC147),0))</f>
        <v>0</v>
      </c>
      <c r="BE147" s="42">
        <f xml:space="preserve"> IF(Q147&lt;&gt;"",IF(Q147&lt;&gt;"Sense monitor",VLOOKUP(_xlfn.CONCAT(LEFT(Q147,2),IF(BF147="NO",".SA",".AA")),Calculs!$B$41:$C$48,2,FALSE),0),0)</f>
        <v>0</v>
      </c>
      <c r="BF147" s="42" t="str">
        <f t="shared" si="48"/>
        <v>NO</v>
      </c>
      <c r="BG147" s="43" t="str">
        <f t="shared" si="56"/>
        <v/>
      </c>
      <c r="BH147" s="42">
        <f>SUMIF(Calculs!$B$32:$B$36,TRIM(BG147),Calculs!$C$32:$C$36)</f>
        <v>0</v>
      </c>
      <c r="BI147" s="42">
        <f>IF(T147&lt;&gt;"",IF(LEFT(T147,1)="S", SUMIF(Calculs!$B$67:$B$70, TRIM(BG147), Calculs!$C$67:$C$70),0),0)</f>
        <v>0</v>
      </c>
      <c r="BJ147" s="40" t="str">
        <f t="shared" si="57"/>
        <v>N</v>
      </c>
      <c r="BK147" s="219" t="str">
        <f t="shared" si="49"/>
        <v>N</v>
      </c>
      <c r="BL147" s="42">
        <f t="shared" si="58"/>
        <v>0</v>
      </c>
      <c r="BM147" s="42"/>
      <c r="BN147" s="42"/>
      <c r="BO147" s="42">
        <f>IF(B147="",0,IF(AND(BJ147="S",AR147=1), VLOOKUP(B147,Calculs!$B$94:$D$99,3), 0) + IF(AND(BK147="S",BD147=1), VLOOKUP(B147,Calculs!$B$94:$F$99,5), 0))</f>
        <v>0</v>
      </c>
      <c r="BP147" s="40" t="str">
        <f t="shared" si="50"/>
        <v/>
      </c>
      <c r="BQ147" s="219" t="str">
        <f t="shared" si="51"/>
        <v/>
      </c>
      <c r="BR147" s="264" t="str">
        <f t="shared" si="52"/>
        <v/>
      </c>
      <c r="BS147" s="264" t="str">
        <f t="shared" si="53"/>
        <v/>
      </c>
    </row>
    <row r="148" spans="1:71" ht="12.75" customHeight="1">
      <c r="A148" s="217" t="str">
        <f>IF(' Peticions ET'!A138="", "",' Peticions ET'!A138)</f>
        <v/>
      </c>
      <c r="B148" s="167" t="str">
        <f t="shared" si="54"/>
        <v/>
      </c>
      <c r="C148" s="167" t="str">
        <f>IF(' Peticions ET'!B138="", "",' Peticions ET'!B138)</f>
        <v/>
      </c>
      <c r="D148" s="167" t="str">
        <f>IF(' Peticions ET'!C138="", "",' Peticions ET'!C138)</f>
        <v/>
      </c>
      <c r="E148" s="167" t="str">
        <f>IF(' Peticions ET'!D138="", "",' Peticions ET'!D138)</f>
        <v/>
      </c>
      <c r="F148" s="166" t="str">
        <f>IF(' Peticions ET'!E138="", "",' Peticions ET'!E138)</f>
        <v/>
      </c>
      <c r="G148" s="166" t="str">
        <f>IF(' Peticions ET'!F138="", "",' Peticions ET'!F138)</f>
        <v/>
      </c>
      <c r="H148" s="30" t="str">
        <f>IF(' Peticions ET'!G138="", "",' Peticions ET'!G138)</f>
        <v/>
      </c>
      <c r="I148" s="40" t="str">
        <f>IF(' Peticions ET'!H138="", "",' Peticions ET'!H138)</f>
        <v/>
      </c>
      <c r="J148" s="40" t="str">
        <f>IF(' Peticions ET'!I138="", "",' Peticions ET'!I138)</f>
        <v/>
      </c>
      <c r="K148" s="40" t="str">
        <f>IF(' Peticions ET'!J138="", "",' Peticions ET'!J138)</f>
        <v/>
      </c>
      <c r="L148" s="30" t="str">
        <f>IF(' Peticions ET'!K138="", "",' Peticions ET'!K138)</f>
        <v/>
      </c>
      <c r="M148" s="30" t="str">
        <f>IF(' Peticions ET'!L138="", "",' Peticions ET'!L138)</f>
        <v/>
      </c>
      <c r="N148" s="30" t="str">
        <f>IF(' Peticions ET'!M138="", "",' Peticions ET'!M138)</f>
        <v/>
      </c>
      <c r="O148" s="40" t="str">
        <f>IF(' Peticions ET'!O138="", "",' Peticions ET'!O138)</f>
        <v/>
      </c>
      <c r="P148" s="7" t="str">
        <f>IF(' Peticions ET'!N138="", "",' Peticions ET'!N138)</f>
        <v/>
      </c>
      <c r="Q148" s="31" t="str">
        <f>IF(' Peticions ET'!R138="", "",' Peticions ET'!R138)</f>
        <v/>
      </c>
      <c r="R148" s="31" t="str">
        <f>IF(' Peticions ET'!S138="", "",' Peticions ET'!S138)</f>
        <v/>
      </c>
      <c r="S148" t="str">
        <f>IF(' Peticions ET'!P138="", "",' Peticions ET'!P138)</f>
        <v/>
      </c>
      <c r="T148" s="264" t="str">
        <f>IF(' Peticions ET'!Q138="", "",' Peticions ET'!Q138)</f>
        <v/>
      </c>
      <c r="U148" s="1"/>
      <c r="V148" s="1"/>
      <c r="W148" s="3"/>
      <c r="X148" s="31"/>
      <c r="Y148" s="31"/>
      <c r="Z148" s="31"/>
      <c r="AA148" s="32"/>
      <c r="AB148" s="33"/>
      <c r="AC148" s="33"/>
      <c r="AD148" s="33"/>
      <c r="AE148" s="33"/>
      <c r="AF148" s="34"/>
      <c r="AG148" s="34"/>
      <c r="AH148" s="34"/>
      <c r="AI148" s="34"/>
      <c r="AJ148" s="35" t="str">
        <f>IF(' Peticions ET'!Z138="", "",' Peticions ET'!Z138)</f>
        <v/>
      </c>
      <c r="AK148" s="143"/>
      <c r="AL148" s="36"/>
      <c r="AM148" s="37" t="str">
        <f t="shared" si="40"/>
        <v/>
      </c>
      <c r="AN148" s="38" t="str">
        <f t="shared" si="41"/>
        <v/>
      </c>
      <c r="AO148" s="39" t="str">
        <f t="shared" si="42"/>
        <v/>
      </c>
      <c r="AP148" s="40" t="str">
        <f t="shared" si="43"/>
        <v/>
      </c>
      <c r="AQ148" s="229" t="str">
        <f t="shared" si="44"/>
        <v/>
      </c>
      <c r="AR148" s="220">
        <f>IF(A148="",0,IF(BJ148="S",COUNTIF($AQ$17:AQ148,AQ148),0))</f>
        <v>0</v>
      </c>
      <c r="AS148" s="41" t="str">
        <f t="shared" si="55"/>
        <v/>
      </c>
      <c r="AT148" s="42">
        <f xml:space="preserve"> IF(AS148&lt;&gt;"",VLOOKUP(AS148,Calculs!$B$2:$C$34,2,FALSE),0)</f>
        <v>0</v>
      </c>
      <c r="AU148" s="42">
        <f>IF(I148&lt;&gt;"",IF(LEFT(I148,1)="S", Calculs!$C$63,0),0)</f>
        <v>0</v>
      </c>
      <c r="AV148" s="42">
        <f>IF(J148&lt;&gt;"",IF(LEFT(J148,1)="S", Calculs!$C$53,0),0)</f>
        <v>0</v>
      </c>
      <c r="AW148" s="42">
        <f>IF(K148&lt;&gt;"",IF(LEFT(K148,1)="S", Calculs!$C$54,0),0)</f>
        <v>0</v>
      </c>
      <c r="AX148" s="43" t="str">
        <f t="shared" si="45"/>
        <v/>
      </c>
      <c r="AY148" s="43" t="str">
        <f t="shared" si="46"/>
        <v/>
      </c>
      <c r="AZ148" s="43">
        <f>SUMIF(Calculs!$B$2:$B$34,AX148,Calculs!$C$2:$C$34)</f>
        <v>0</v>
      </c>
      <c r="BA148" s="42">
        <f>IF(O148&lt;&gt;"",IF(LEFT(O148,1)="S", Calculs!$C$54,0),0)</f>
        <v>0</v>
      </c>
      <c r="BB148" s="42">
        <f>IF(P148&lt;&gt;"",IF(LEFT(P148,1)="S", Calculs!$C$53,0),0)</f>
        <v>0</v>
      </c>
      <c r="BC148" s="229" t="str">
        <f t="shared" si="47"/>
        <v/>
      </c>
      <c r="BD148" s="220">
        <f>IF(A148="",0, IF(BK148="S",COUNTIF($BC$17:BC148,BC148),0))</f>
        <v>0</v>
      </c>
      <c r="BE148" s="42">
        <f xml:space="preserve"> IF(Q148&lt;&gt;"",IF(Q148&lt;&gt;"Sense monitor",VLOOKUP(_xlfn.CONCAT(LEFT(Q148,2),IF(BF148="NO",".SA",".AA")),Calculs!$B$41:$C$48,2,FALSE),0),0)</f>
        <v>0</v>
      </c>
      <c r="BF148" s="42" t="str">
        <f t="shared" si="48"/>
        <v>NO</v>
      </c>
      <c r="BG148" s="43" t="str">
        <f t="shared" si="56"/>
        <v/>
      </c>
      <c r="BH148" s="42">
        <f>SUMIF(Calculs!$B$32:$B$36,TRIM(BG148),Calculs!$C$32:$C$36)</f>
        <v>0</v>
      </c>
      <c r="BI148" s="42">
        <f>IF(T148&lt;&gt;"",IF(LEFT(T148,1)="S", SUMIF(Calculs!$B$67:$B$70, TRIM(BG148), Calculs!$C$67:$C$70),0),0)</f>
        <v>0</v>
      </c>
      <c r="BJ148" s="40" t="str">
        <f t="shared" si="57"/>
        <v>N</v>
      </c>
      <c r="BK148" s="219" t="str">
        <f t="shared" si="49"/>
        <v>N</v>
      </c>
      <c r="BL148" s="42">
        <f t="shared" si="58"/>
        <v>0</v>
      </c>
      <c r="BM148" s="42"/>
      <c r="BN148" s="42"/>
      <c r="BO148" s="42">
        <f>IF(B148="",0,IF(AND(BJ148="S",AR148=1), VLOOKUP(B148,Calculs!$B$94:$D$99,3), 0) + IF(AND(BK148="S",BD148=1), VLOOKUP(B148,Calculs!$B$94:$F$99,5), 0))</f>
        <v>0</v>
      </c>
      <c r="BP148" s="40" t="str">
        <f t="shared" si="50"/>
        <v/>
      </c>
      <c r="BQ148" s="219" t="str">
        <f t="shared" si="51"/>
        <v/>
      </c>
      <c r="BR148" s="264" t="str">
        <f t="shared" si="52"/>
        <v/>
      </c>
      <c r="BS148" s="264" t="str">
        <f t="shared" si="53"/>
        <v/>
      </c>
    </row>
    <row r="149" spans="1:71" ht="12.75" customHeight="1">
      <c r="A149" s="217" t="str">
        <f>IF(' Peticions ET'!A139="", "",' Peticions ET'!A139)</f>
        <v/>
      </c>
      <c r="B149" s="167" t="str">
        <f t="shared" si="54"/>
        <v/>
      </c>
      <c r="C149" s="167" t="str">
        <f>IF(' Peticions ET'!B139="", "",' Peticions ET'!B139)</f>
        <v/>
      </c>
      <c r="D149" s="167" t="str">
        <f>IF(' Peticions ET'!C139="", "",' Peticions ET'!C139)</f>
        <v/>
      </c>
      <c r="E149" s="167" t="str">
        <f>IF(' Peticions ET'!D139="", "",' Peticions ET'!D139)</f>
        <v/>
      </c>
      <c r="F149" s="166" t="str">
        <f>IF(' Peticions ET'!E139="", "",' Peticions ET'!E139)</f>
        <v/>
      </c>
      <c r="G149" s="166" t="str">
        <f>IF(' Peticions ET'!F139="", "",' Peticions ET'!F139)</f>
        <v/>
      </c>
      <c r="H149" s="30" t="str">
        <f>IF(' Peticions ET'!G139="", "",' Peticions ET'!G139)</f>
        <v/>
      </c>
      <c r="I149" s="40" t="str">
        <f>IF(' Peticions ET'!H139="", "",' Peticions ET'!H139)</f>
        <v/>
      </c>
      <c r="J149" s="40" t="str">
        <f>IF(' Peticions ET'!I139="", "",' Peticions ET'!I139)</f>
        <v/>
      </c>
      <c r="K149" s="40" t="str">
        <f>IF(' Peticions ET'!J139="", "",' Peticions ET'!J139)</f>
        <v/>
      </c>
      <c r="L149" s="30" t="str">
        <f>IF(' Peticions ET'!K139="", "",' Peticions ET'!K139)</f>
        <v/>
      </c>
      <c r="M149" s="30" t="str">
        <f>IF(' Peticions ET'!L139="", "",' Peticions ET'!L139)</f>
        <v/>
      </c>
      <c r="N149" s="30" t="str">
        <f>IF(' Peticions ET'!M139="", "",' Peticions ET'!M139)</f>
        <v/>
      </c>
      <c r="O149" s="40" t="str">
        <f>IF(' Peticions ET'!O139="", "",' Peticions ET'!O139)</f>
        <v/>
      </c>
      <c r="P149" s="7" t="str">
        <f>IF(' Peticions ET'!N139="", "",' Peticions ET'!N139)</f>
        <v/>
      </c>
      <c r="Q149" s="31" t="str">
        <f>IF(' Peticions ET'!R139="", "",' Peticions ET'!R139)</f>
        <v/>
      </c>
      <c r="R149" s="31" t="str">
        <f>IF(' Peticions ET'!S139="", "",' Peticions ET'!S139)</f>
        <v/>
      </c>
      <c r="S149" t="str">
        <f>IF(' Peticions ET'!P139="", "",' Peticions ET'!P139)</f>
        <v/>
      </c>
      <c r="T149" s="264" t="str">
        <f>IF(' Peticions ET'!Q139="", "",' Peticions ET'!Q139)</f>
        <v/>
      </c>
      <c r="U149" s="1"/>
      <c r="V149" s="1"/>
      <c r="W149" s="3"/>
      <c r="X149" s="31"/>
      <c r="Y149" s="31"/>
      <c r="Z149" s="31"/>
      <c r="AA149" s="32"/>
      <c r="AB149" s="33"/>
      <c r="AC149" s="33"/>
      <c r="AD149" s="33"/>
      <c r="AE149" s="33"/>
      <c r="AF149" s="34"/>
      <c r="AG149" s="34"/>
      <c r="AH149" s="34"/>
      <c r="AI149" s="34"/>
      <c r="AJ149" s="35" t="str">
        <f>IF(' Peticions ET'!Z139="", "",' Peticions ET'!Z139)</f>
        <v/>
      </c>
      <c r="AK149" s="143"/>
      <c r="AL149" s="36"/>
      <c r="AM149" s="37" t="str">
        <f t="shared" si="40"/>
        <v/>
      </c>
      <c r="AN149" s="38" t="str">
        <f t="shared" si="41"/>
        <v/>
      </c>
      <c r="AO149" s="39" t="str">
        <f t="shared" si="42"/>
        <v/>
      </c>
      <c r="AP149" s="40" t="str">
        <f t="shared" si="43"/>
        <v/>
      </c>
      <c r="AQ149" s="229" t="str">
        <f t="shared" si="44"/>
        <v/>
      </c>
      <c r="AR149" s="220">
        <f>IF(A149="",0,IF(BJ149="S",COUNTIF($AQ$17:AQ149,AQ149),0))</f>
        <v>0</v>
      </c>
      <c r="AS149" s="41" t="str">
        <f t="shared" si="55"/>
        <v/>
      </c>
      <c r="AT149" s="42">
        <f xml:space="preserve"> IF(AS149&lt;&gt;"",VLOOKUP(AS149,Calculs!$B$2:$C$34,2,FALSE),0)</f>
        <v>0</v>
      </c>
      <c r="AU149" s="42">
        <f>IF(I149&lt;&gt;"",IF(LEFT(I149,1)="S", Calculs!$C$63,0),0)</f>
        <v>0</v>
      </c>
      <c r="AV149" s="42">
        <f>IF(J149&lt;&gt;"",IF(LEFT(J149,1)="S", Calculs!$C$53,0),0)</f>
        <v>0</v>
      </c>
      <c r="AW149" s="42">
        <f>IF(K149&lt;&gt;"",IF(LEFT(K149,1)="S", Calculs!$C$54,0),0)</f>
        <v>0</v>
      </c>
      <c r="AX149" s="43" t="str">
        <f t="shared" si="45"/>
        <v/>
      </c>
      <c r="AY149" s="43" t="str">
        <f t="shared" si="46"/>
        <v/>
      </c>
      <c r="AZ149" s="43">
        <f>SUMIF(Calculs!$B$2:$B$34,AX149,Calculs!$C$2:$C$34)</f>
        <v>0</v>
      </c>
      <c r="BA149" s="42">
        <f>IF(O149&lt;&gt;"",IF(LEFT(O149,1)="S", Calculs!$C$54,0),0)</f>
        <v>0</v>
      </c>
      <c r="BB149" s="42">
        <f>IF(P149&lt;&gt;"",IF(LEFT(P149,1)="S", Calculs!$C$53,0),0)</f>
        <v>0</v>
      </c>
      <c r="BC149" s="229" t="str">
        <f t="shared" si="47"/>
        <v/>
      </c>
      <c r="BD149" s="220">
        <f>IF(A149="",0, IF(BK149="S",COUNTIF($BC$17:BC149,BC149),0))</f>
        <v>0</v>
      </c>
      <c r="BE149" s="42">
        <f xml:space="preserve"> IF(Q149&lt;&gt;"",IF(Q149&lt;&gt;"Sense monitor",VLOOKUP(_xlfn.CONCAT(LEFT(Q149,2),IF(BF149="NO",".SA",".AA")),Calculs!$B$41:$C$48,2,FALSE),0),0)</f>
        <v>0</v>
      </c>
      <c r="BF149" s="42" t="str">
        <f t="shared" si="48"/>
        <v>NO</v>
      </c>
      <c r="BG149" s="43" t="str">
        <f t="shared" si="56"/>
        <v/>
      </c>
      <c r="BH149" s="42">
        <f>SUMIF(Calculs!$B$32:$B$36,TRIM(BG149),Calculs!$C$32:$C$36)</f>
        <v>0</v>
      </c>
      <c r="BI149" s="42">
        <f>IF(T149&lt;&gt;"",IF(LEFT(T149,1)="S", SUMIF(Calculs!$B$67:$B$70, TRIM(BG149), Calculs!$C$67:$C$70),0),0)</f>
        <v>0</v>
      </c>
      <c r="BJ149" s="40" t="str">
        <f t="shared" si="57"/>
        <v>N</v>
      </c>
      <c r="BK149" s="219" t="str">
        <f t="shared" si="49"/>
        <v>N</v>
      </c>
      <c r="BL149" s="42">
        <f t="shared" si="58"/>
        <v>0</v>
      </c>
      <c r="BM149" s="42"/>
      <c r="BN149" s="42"/>
      <c r="BO149" s="42">
        <f>IF(B149="",0,IF(AND(BJ149="S",AR149=1), VLOOKUP(B149,Calculs!$B$94:$D$99,3), 0) + IF(AND(BK149="S",BD149=1), VLOOKUP(B149,Calculs!$B$94:$F$99,5), 0))</f>
        <v>0</v>
      </c>
      <c r="BP149" s="40" t="str">
        <f t="shared" si="50"/>
        <v/>
      </c>
      <c r="BQ149" s="219" t="str">
        <f t="shared" si="51"/>
        <v/>
      </c>
      <c r="BR149" s="264" t="str">
        <f t="shared" si="52"/>
        <v/>
      </c>
      <c r="BS149" s="264" t="str">
        <f t="shared" si="53"/>
        <v/>
      </c>
    </row>
    <row r="150" spans="1:71" ht="12.75" customHeight="1">
      <c r="A150" s="217" t="str">
        <f>IF(' Peticions ET'!A140="", "",' Peticions ET'!A140)</f>
        <v/>
      </c>
      <c r="B150" s="167" t="str">
        <f t="shared" si="54"/>
        <v/>
      </c>
      <c r="C150" s="167" t="str">
        <f>IF(' Peticions ET'!B140="", "",' Peticions ET'!B140)</f>
        <v/>
      </c>
      <c r="D150" s="167" t="str">
        <f>IF(' Peticions ET'!C140="", "",' Peticions ET'!C140)</f>
        <v/>
      </c>
      <c r="E150" s="167" t="str">
        <f>IF(' Peticions ET'!D140="", "",' Peticions ET'!D140)</f>
        <v/>
      </c>
      <c r="F150" s="166" t="str">
        <f>IF(' Peticions ET'!E140="", "",' Peticions ET'!E140)</f>
        <v/>
      </c>
      <c r="G150" s="166" t="str">
        <f>IF(' Peticions ET'!F140="", "",' Peticions ET'!F140)</f>
        <v/>
      </c>
      <c r="H150" s="30" t="str">
        <f>IF(' Peticions ET'!G140="", "",' Peticions ET'!G140)</f>
        <v/>
      </c>
      <c r="I150" s="40" t="str">
        <f>IF(' Peticions ET'!H140="", "",' Peticions ET'!H140)</f>
        <v/>
      </c>
      <c r="J150" s="40" t="str">
        <f>IF(' Peticions ET'!I140="", "",' Peticions ET'!I140)</f>
        <v/>
      </c>
      <c r="K150" s="40" t="str">
        <f>IF(' Peticions ET'!J140="", "",' Peticions ET'!J140)</f>
        <v/>
      </c>
      <c r="L150" s="30" t="str">
        <f>IF(' Peticions ET'!K140="", "",' Peticions ET'!K140)</f>
        <v/>
      </c>
      <c r="M150" s="30" t="str">
        <f>IF(' Peticions ET'!L140="", "",' Peticions ET'!L140)</f>
        <v/>
      </c>
      <c r="N150" s="30" t="str">
        <f>IF(' Peticions ET'!M140="", "",' Peticions ET'!M140)</f>
        <v/>
      </c>
      <c r="O150" s="40" t="str">
        <f>IF(' Peticions ET'!O140="", "",' Peticions ET'!O140)</f>
        <v/>
      </c>
      <c r="P150" s="7" t="str">
        <f>IF(' Peticions ET'!N140="", "",' Peticions ET'!N140)</f>
        <v/>
      </c>
      <c r="Q150" s="31" t="str">
        <f>IF(' Peticions ET'!R140="", "",' Peticions ET'!R140)</f>
        <v/>
      </c>
      <c r="R150" s="31" t="str">
        <f>IF(' Peticions ET'!S140="", "",' Peticions ET'!S140)</f>
        <v/>
      </c>
      <c r="S150" t="str">
        <f>IF(' Peticions ET'!P140="", "",' Peticions ET'!P140)</f>
        <v/>
      </c>
      <c r="T150" s="264" t="str">
        <f>IF(' Peticions ET'!Q140="", "",' Peticions ET'!Q140)</f>
        <v/>
      </c>
      <c r="U150" s="1"/>
      <c r="V150" s="1"/>
      <c r="W150" s="3"/>
      <c r="X150" s="31"/>
      <c r="Y150" s="31"/>
      <c r="Z150" s="31"/>
      <c r="AA150" s="32"/>
      <c r="AB150" s="33"/>
      <c r="AC150" s="33"/>
      <c r="AD150" s="33"/>
      <c r="AE150" s="33"/>
      <c r="AF150" s="34"/>
      <c r="AG150" s="34"/>
      <c r="AH150" s="34"/>
      <c r="AI150" s="34"/>
      <c r="AJ150" s="35" t="str">
        <f>IF(' Peticions ET'!Z140="", "",' Peticions ET'!Z140)</f>
        <v/>
      </c>
      <c r="AK150" s="143"/>
      <c r="AL150" s="36"/>
      <c r="AM150" s="37" t="str">
        <f t="shared" si="40"/>
        <v/>
      </c>
      <c r="AN150" s="38" t="str">
        <f t="shared" si="41"/>
        <v/>
      </c>
      <c r="AO150" s="39" t="str">
        <f t="shared" si="42"/>
        <v/>
      </c>
      <c r="AP150" s="40" t="str">
        <f t="shared" si="43"/>
        <v/>
      </c>
      <c r="AQ150" s="229" t="str">
        <f t="shared" si="44"/>
        <v/>
      </c>
      <c r="AR150" s="220">
        <f>IF(A150="",0,IF(BJ150="S",COUNTIF($AQ$17:AQ150,AQ150),0))</f>
        <v>0</v>
      </c>
      <c r="AS150" s="41" t="str">
        <f t="shared" si="55"/>
        <v/>
      </c>
      <c r="AT150" s="42">
        <f xml:space="preserve"> IF(AS150&lt;&gt;"",VLOOKUP(AS150,Calculs!$B$2:$C$34,2,FALSE),0)</f>
        <v>0</v>
      </c>
      <c r="AU150" s="42">
        <f>IF(I150&lt;&gt;"",IF(LEFT(I150,1)="S", Calculs!$C$63,0),0)</f>
        <v>0</v>
      </c>
      <c r="AV150" s="42">
        <f>IF(J150&lt;&gt;"",IF(LEFT(J150,1)="S", Calculs!$C$53,0),0)</f>
        <v>0</v>
      </c>
      <c r="AW150" s="42">
        <f>IF(K150&lt;&gt;"",IF(LEFT(K150,1)="S", Calculs!$C$54,0),0)</f>
        <v>0</v>
      </c>
      <c r="AX150" s="43" t="str">
        <f t="shared" si="45"/>
        <v/>
      </c>
      <c r="AY150" s="43" t="str">
        <f t="shared" si="46"/>
        <v/>
      </c>
      <c r="AZ150" s="43">
        <f>SUMIF(Calculs!$B$2:$B$34,AX150,Calculs!$C$2:$C$34)</f>
        <v>0</v>
      </c>
      <c r="BA150" s="42">
        <f>IF(O150&lt;&gt;"",IF(LEFT(O150,1)="S", Calculs!$C$54,0),0)</f>
        <v>0</v>
      </c>
      <c r="BB150" s="42">
        <f>IF(P150&lt;&gt;"",IF(LEFT(P150,1)="S", Calculs!$C$53,0),0)</f>
        <v>0</v>
      </c>
      <c r="BC150" s="229" t="str">
        <f t="shared" si="47"/>
        <v/>
      </c>
      <c r="BD150" s="220">
        <f>IF(A150="",0, IF(BK150="S",COUNTIF($BC$17:BC150,BC150),0))</f>
        <v>0</v>
      </c>
      <c r="BE150" s="42">
        <f xml:space="preserve"> IF(Q150&lt;&gt;"",IF(Q150&lt;&gt;"Sense monitor",VLOOKUP(_xlfn.CONCAT(LEFT(Q150,2),IF(BF150="NO",".SA",".AA")),Calculs!$B$41:$C$48,2,FALSE),0),0)</f>
        <v>0</v>
      </c>
      <c r="BF150" s="42" t="str">
        <f t="shared" si="48"/>
        <v>NO</v>
      </c>
      <c r="BG150" s="43" t="str">
        <f t="shared" si="56"/>
        <v/>
      </c>
      <c r="BH150" s="42">
        <f>SUMIF(Calculs!$B$32:$B$36,TRIM(BG150),Calculs!$C$32:$C$36)</f>
        <v>0</v>
      </c>
      <c r="BI150" s="42">
        <f>IF(T150&lt;&gt;"",IF(LEFT(T150,1)="S", SUMIF(Calculs!$B$67:$B$70, TRIM(BG150), Calculs!$C$67:$C$70),0),0)</f>
        <v>0</v>
      </c>
      <c r="BJ150" s="40" t="str">
        <f t="shared" si="57"/>
        <v>N</v>
      </c>
      <c r="BK150" s="219" t="str">
        <f t="shared" si="49"/>
        <v>N</v>
      </c>
      <c r="BL150" s="42">
        <f t="shared" si="58"/>
        <v>0</v>
      </c>
      <c r="BM150" s="42"/>
      <c r="BN150" s="42"/>
      <c r="BO150" s="42">
        <f>IF(B150="",0,IF(AND(BJ150="S",AR150=1), VLOOKUP(B150,Calculs!$B$94:$D$99,3), 0) + IF(AND(BK150="S",BD150=1), VLOOKUP(B150,Calculs!$B$94:$F$99,5), 0))</f>
        <v>0</v>
      </c>
      <c r="BP150" s="40" t="str">
        <f t="shared" si="50"/>
        <v/>
      </c>
      <c r="BQ150" s="219" t="str">
        <f t="shared" si="51"/>
        <v/>
      </c>
      <c r="BR150" s="264" t="str">
        <f t="shared" si="52"/>
        <v/>
      </c>
      <c r="BS150" s="264" t="str">
        <f t="shared" si="53"/>
        <v/>
      </c>
    </row>
    <row r="151" spans="1:71" ht="12.75" customHeight="1">
      <c r="A151" s="217" t="str">
        <f>IF(' Peticions ET'!A141="", "",' Peticions ET'!A141)</f>
        <v/>
      </c>
      <c r="B151" s="167" t="str">
        <f t="shared" si="54"/>
        <v/>
      </c>
      <c r="C151" s="167" t="str">
        <f>IF(' Peticions ET'!B141="", "",' Peticions ET'!B141)</f>
        <v/>
      </c>
      <c r="D151" s="167" t="str">
        <f>IF(' Peticions ET'!C141="", "",' Peticions ET'!C141)</f>
        <v/>
      </c>
      <c r="E151" s="167" t="str">
        <f>IF(' Peticions ET'!D141="", "",' Peticions ET'!D141)</f>
        <v/>
      </c>
      <c r="F151" s="166" t="str">
        <f>IF(' Peticions ET'!E141="", "",' Peticions ET'!E141)</f>
        <v/>
      </c>
      <c r="G151" s="166" t="str">
        <f>IF(' Peticions ET'!F141="", "",' Peticions ET'!F141)</f>
        <v/>
      </c>
      <c r="H151" s="30" t="str">
        <f>IF(' Peticions ET'!G141="", "",' Peticions ET'!G141)</f>
        <v/>
      </c>
      <c r="I151" s="40" t="str">
        <f>IF(' Peticions ET'!H141="", "",' Peticions ET'!H141)</f>
        <v/>
      </c>
      <c r="J151" s="40" t="str">
        <f>IF(' Peticions ET'!I141="", "",' Peticions ET'!I141)</f>
        <v/>
      </c>
      <c r="K151" s="40" t="str">
        <f>IF(' Peticions ET'!J141="", "",' Peticions ET'!J141)</f>
        <v/>
      </c>
      <c r="L151" s="30" t="str">
        <f>IF(' Peticions ET'!K141="", "",' Peticions ET'!K141)</f>
        <v/>
      </c>
      <c r="M151" s="30" t="str">
        <f>IF(' Peticions ET'!L141="", "",' Peticions ET'!L141)</f>
        <v/>
      </c>
      <c r="N151" s="30" t="str">
        <f>IF(' Peticions ET'!M141="", "",' Peticions ET'!M141)</f>
        <v/>
      </c>
      <c r="O151" s="40" t="str">
        <f>IF(' Peticions ET'!O141="", "",' Peticions ET'!O141)</f>
        <v/>
      </c>
      <c r="P151" s="7" t="str">
        <f>IF(' Peticions ET'!N141="", "",' Peticions ET'!N141)</f>
        <v/>
      </c>
      <c r="Q151" s="31" t="str">
        <f>IF(' Peticions ET'!R141="", "",' Peticions ET'!R141)</f>
        <v/>
      </c>
      <c r="R151" s="31" t="str">
        <f>IF(' Peticions ET'!S141="", "",' Peticions ET'!S141)</f>
        <v/>
      </c>
      <c r="S151" t="str">
        <f>IF(' Peticions ET'!P141="", "",' Peticions ET'!P141)</f>
        <v/>
      </c>
      <c r="T151" s="264" t="str">
        <f>IF(' Peticions ET'!Q141="", "",' Peticions ET'!Q141)</f>
        <v/>
      </c>
      <c r="U151" s="1"/>
      <c r="V151" s="1"/>
      <c r="W151" s="3"/>
      <c r="X151" s="31"/>
      <c r="Y151" s="31"/>
      <c r="Z151" s="31"/>
      <c r="AA151" s="32"/>
      <c r="AB151" s="33"/>
      <c r="AC151" s="33"/>
      <c r="AD151" s="33"/>
      <c r="AE151" s="33"/>
      <c r="AF151" s="34"/>
      <c r="AG151" s="34"/>
      <c r="AH151" s="34"/>
      <c r="AI151" s="34"/>
      <c r="AJ151" s="35" t="str">
        <f>IF(' Peticions ET'!Z141="", "",' Peticions ET'!Z141)</f>
        <v/>
      </c>
      <c r="AK151" s="143"/>
      <c r="AL151" s="36"/>
      <c r="AM151" s="37" t="str">
        <f t="shared" si="40"/>
        <v/>
      </c>
      <c r="AN151" s="38" t="str">
        <f t="shared" si="41"/>
        <v/>
      </c>
      <c r="AO151" s="39" t="str">
        <f t="shared" si="42"/>
        <v/>
      </c>
      <c r="AP151" s="40" t="str">
        <f t="shared" si="43"/>
        <v/>
      </c>
      <c r="AQ151" s="229" t="str">
        <f t="shared" si="44"/>
        <v/>
      </c>
      <c r="AR151" s="220">
        <f>IF(A151="",0,IF(BJ151="S",COUNTIF($AQ$17:AQ151,AQ151),0))</f>
        <v>0</v>
      </c>
      <c r="AS151" s="41" t="str">
        <f t="shared" si="55"/>
        <v/>
      </c>
      <c r="AT151" s="42">
        <f xml:space="preserve"> IF(AS151&lt;&gt;"",VLOOKUP(AS151,Calculs!$B$2:$C$34,2,FALSE),0)</f>
        <v>0</v>
      </c>
      <c r="AU151" s="42">
        <f>IF(I151&lt;&gt;"",IF(LEFT(I151,1)="S", Calculs!$C$63,0),0)</f>
        <v>0</v>
      </c>
      <c r="AV151" s="42">
        <f>IF(J151&lt;&gt;"",IF(LEFT(J151,1)="S", Calculs!$C$53,0),0)</f>
        <v>0</v>
      </c>
      <c r="AW151" s="42">
        <f>IF(K151&lt;&gt;"",IF(LEFT(K151,1)="S", Calculs!$C$54,0),0)</f>
        <v>0</v>
      </c>
      <c r="AX151" s="43" t="str">
        <f t="shared" si="45"/>
        <v/>
      </c>
      <c r="AY151" s="43" t="str">
        <f t="shared" si="46"/>
        <v/>
      </c>
      <c r="AZ151" s="43">
        <f>SUMIF(Calculs!$B$2:$B$34,AX151,Calculs!$C$2:$C$34)</f>
        <v>0</v>
      </c>
      <c r="BA151" s="42">
        <f>IF(O151&lt;&gt;"",IF(LEFT(O151,1)="S", Calculs!$C$54,0),0)</f>
        <v>0</v>
      </c>
      <c r="BB151" s="42">
        <f>IF(P151&lt;&gt;"",IF(LEFT(P151,1)="S", Calculs!$C$53,0),0)</f>
        <v>0</v>
      </c>
      <c r="BC151" s="229" t="str">
        <f t="shared" si="47"/>
        <v/>
      </c>
      <c r="BD151" s="220">
        <f>IF(A151="",0, IF(BK151="S",COUNTIF($BC$17:BC151,BC151),0))</f>
        <v>0</v>
      </c>
      <c r="BE151" s="42">
        <f xml:space="preserve"> IF(Q151&lt;&gt;"",IF(Q151&lt;&gt;"Sense monitor",VLOOKUP(_xlfn.CONCAT(LEFT(Q151,2),IF(BF151="NO",".SA",".AA")),Calculs!$B$41:$C$48,2,FALSE),0),0)</f>
        <v>0</v>
      </c>
      <c r="BF151" s="42" t="str">
        <f t="shared" si="48"/>
        <v>NO</v>
      </c>
      <c r="BG151" s="43" t="str">
        <f t="shared" si="56"/>
        <v/>
      </c>
      <c r="BH151" s="42">
        <f>SUMIF(Calculs!$B$32:$B$36,TRIM(BG151),Calculs!$C$32:$C$36)</f>
        <v>0</v>
      </c>
      <c r="BI151" s="42">
        <f>IF(T151&lt;&gt;"",IF(LEFT(T151,1)="S", SUMIF(Calculs!$B$67:$B$70, TRIM(BG151), Calculs!$C$67:$C$70),0),0)</f>
        <v>0</v>
      </c>
      <c r="BJ151" s="40" t="str">
        <f t="shared" si="57"/>
        <v>N</v>
      </c>
      <c r="BK151" s="219" t="str">
        <f t="shared" si="49"/>
        <v>N</v>
      </c>
      <c r="BL151" s="42">
        <f t="shared" si="58"/>
        <v>0</v>
      </c>
      <c r="BM151" s="42"/>
      <c r="BN151" s="42"/>
      <c r="BO151" s="42">
        <f>IF(B151="",0,IF(AND(BJ151="S",AR151=1), VLOOKUP(B151,Calculs!$B$94:$D$99,3), 0) + IF(AND(BK151="S",BD151=1), VLOOKUP(B151,Calculs!$B$94:$F$99,5), 0))</f>
        <v>0</v>
      </c>
      <c r="BP151" s="40" t="str">
        <f t="shared" si="50"/>
        <v/>
      </c>
      <c r="BQ151" s="219" t="str">
        <f t="shared" si="51"/>
        <v/>
      </c>
      <c r="BR151" s="264" t="str">
        <f t="shared" si="52"/>
        <v/>
      </c>
      <c r="BS151" s="264" t="str">
        <f t="shared" si="53"/>
        <v/>
      </c>
    </row>
    <row r="152" spans="1:71" ht="12.75" customHeight="1">
      <c r="A152" s="217" t="str">
        <f>IF(' Peticions ET'!A142="", "",' Peticions ET'!A142)</f>
        <v/>
      </c>
      <c r="B152" s="167" t="str">
        <f t="shared" si="54"/>
        <v/>
      </c>
      <c r="C152" s="167" t="str">
        <f>IF(' Peticions ET'!B142="", "",' Peticions ET'!B142)</f>
        <v/>
      </c>
      <c r="D152" s="167" t="str">
        <f>IF(' Peticions ET'!C142="", "",' Peticions ET'!C142)</f>
        <v/>
      </c>
      <c r="E152" s="167" t="str">
        <f>IF(' Peticions ET'!D142="", "",' Peticions ET'!D142)</f>
        <v/>
      </c>
      <c r="F152" s="166" t="str">
        <f>IF(' Peticions ET'!E142="", "",' Peticions ET'!E142)</f>
        <v/>
      </c>
      <c r="G152" s="166" t="str">
        <f>IF(' Peticions ET'!F142="", "",' Peticions ET'!F142)</f>
        <v/>
      </c>
      <c r="H152" s="30" t="str">
        <f>IF(' Peticions ET'!G142="", "",' Peticions ET'!G142)</f>
        <v/>
      </c>
      <c r="I152" s="40" t="str">
        <f>IF(' Peticions ET'!H142="", "",' Peticions ET'!H142)</f>
        <v/>
      </c>
      <c r="J152" s="40" t="str">
        <f>IF(' Peticions ET'!I142="", "",' Peticions ET'!I142)</f>
        <v/>
      </c>
      <c r="K152" s="40" t="str">
        <f>IF(' Peticions ET'!J142="", "",' Peticions ET'!J142)</f>
        <v/>
      </c>
      <c r="L152" s="30" t="str">
        <f>IF(' Peticions ET'!K142="", "",' Peticions ET'!K142)</f>
        <v/>
      </c>
      <c r="M152" s="30" t="str">
        <f>IF(' Peticions ET'!L142="", "",' Peticions ET'!L142)</f>
        <v/>
      </c>
      <c r="N152" s="30" t="str">
        <f>IF(' Peticions ET'!M142="", "",' Peticions ET'!M142)</f>
        <v/>
      </c>
      <c r="O152" s="40" t="str">
        <f>IF(' Peticions ET'!O142="", "",' Peticions ET'!O142)</f>
        <v/>
      </c>
      <c r="P152" s="7" t="str">
        <f>IF(' Peticions ET'!N142="", "",' Peticions ET'!N142)</f>
        <v/>
      </c>
      <c r="Q152" s="31" t="str">
        <f>IF(' Peticions ET'!R142="", "",' Peticions ET'!R142)</f>
        <v/>
      </c>
      <c r="R152" s="31" t="str">
        <f>IF(' Peticions ET'!S142="", "",' Peticions ET'!S142)</f>
        <v/>
      </c>
      <c r="S152" t="str">
        <f>IF(' Peticions ET'!P142="", "",' Peticions ET'!P142)</f>
        <v/>
      </c>
      <c r="T152" s="264" t="str">
        <f>IF(' Peticions ET'!Q142="", "",' Peticions ET'!Q142)</f>
        <v/>
      </c>
      <c r="U152" s="1"/>
      <c r="V152" s="1"/>
      <c r="W152" s="3"/>
      <c r="X152" s="31"/>
      <c r="Y152" s="31"/>
      <c r="Z152" s="31"/>
      <c r="AA152" s="32"/>
      <c r="AB152" s="33"/>
      <c r="AC152" s="33"/>
      <c r="AD152" s="33"/>
      <c r="AE152" s="33"/>
      <c r="AF152" s="34"/>
      <c r="AG152" s="34"/>
      <c r="AH152" s="34"/>
      <c r="AI152" s="34"/>
      <c r="AJ152" s="35" t="str">
        <f>IF(' Peticions ET'!Z142="", "",' Peticions ET'!Z142)</f>
        <v/>
      </c>
      <c r="AK152" s="143"/>
      <c r="AL152" s="36"/>
      <c r="AM152" s="37" t="str">
        <f t="shared" si="40"/>
        <v/>
      </c>
      <c r="AN152" s="38" t="str">
        <f t="shared" si="41"/>
        <v/>
      </c>
      <c r="AO152" s="39" t="str">
        <f t="shared" si="42"/>
        <v/>
      </c>
      <c r="AP152" s="40" t="str">
        <f t="shared" si="43"/>
        <v/>
      </c>
      <c r="AQ152" s="229" t="str">
        <f t="shared" si="44"/>
        <v/>
      </c>
      <c r="AR152" s="220">
        <f>IF(A152="",0,IF(BJ152="S",COUNTIF($AQ$17:AQ152,AQ152),0))</f>
        <v>0</v>
      </c>
      <c r="AS152" s="41" t="str">
        <f t="shared" si="55"/>
        <v/>
      </c>
      <c r="AT152" s="42">
        <f xml:space="preserve"> IF(AS152&lt;&gt;"",VLOOKUP(AS152,Calculs!$B$2:$C$34,2,FALSE),0)</f>
        <v>0</v>
      </c>
      <c r="AU152" s="42">
        <f>IF(I152&lt;&gt;"",IF(LEFT(I152,1)="S", Calculs!$C$63,0),0)</f>
        <v>0</v>
      </c>
      <c r="AV152" s="42">
        <f>IF(J152&lt;&gt;"",IF(LEFT(J152,1)="S", Calculs!$C$53,0),0)</f>
        <v>0</v>
      </c>
      <c r="AW152" s="42">
        <f>IF(K152&lt;&gt;"",IF(LEFT(K152,1)="S", Calculs!$C$54,0),0)</f>
        <v>0</v>
      </c>
      <c r="AX152" s="43" t="str">
        <f t="shared" si="45"/>
        <v/>
      </c>
      <c r="AY152" s="43" t="str">
        <f t="shared" si="46"/>
        <v/>
      </c>
      <c r="AZ152" s="43">
        <f>SUMIF(Calculs!$B$2:$B$34,AX152,Calculs!$C$2:$C$34)</f>
        <v>0</v>
      </c>
      <c r="BA152" s="42">
        <f>IF(O152&lt;&gt;"",IF(LEFT(O152,1)="S", Calculs!$C$54,0),0)</f>
        <v>0</v>
      </c>
      <c r="BB152" s="42">
        <f>IF(P152&lt;&gt;"",IF(LEFT(P152,1)="S", Calculs!$C$53,0),0)</f>
        <v>0</v>
      </c>
      <c r="BC152" s="229" t="str">
        <f t="shared" si="47"/>
        <v/>
      </c>
      <c r="BD152" s="220">
        <f>IF(A152="",0, IF(BK152="S",COUNTIF($BC$17:BC152,BC152),0))</f>
        <v>0</v>
      </c>
      <c r="BE152" s="42">
        <f xml:space="preserve"> IF(Q152&lt;&gt;"",IF(Q152&lt;&gt;"Sense monitor",VLOOKUP(_xlfn.CONCAT(LEFT(Q152,2),IF(BF152="NO",".SA",".AA")),Calculs!$B$41:$C$48,2,FALSE),0),0)</f>
        <v>0</v>
      </c>
      <c r="BF152" s="42" t="str">
        <f t="shared" si="48"/>
        <v>NO</v>
      </c>
      <c r="BG152" s="43" t="str">
        <f t="shared" si="56"/>
        <v/>
      </c>
      <c r="BH152" s="42">
        <f>SUMIF(Calculs!$B$32:$B$36,TRIM(BG152),Calculs!$C$32:$C$36)</f>
        <v>0</v>
      </c>
      <c r="BI152" s="42">
        <f>IF(T152&lt;&gt;"",IF(LEFT(T152,1)="S", SUMIF(Calculs!$B$67:$B$70, TRIM(BG152), Calculs!$C$67:$C$70),0),0)</f>
        <v>0</v>
      </c>
      <c r="BJ152" s="40" t="str">
        <f t="shared" si="57"/>
        <v>N</v>
      </c>
      <c r="BK152" s="219" t="str">
        <f t="shared" si="49"/>
        <v>N</v>
      </c>
      <c r="BL152" s="42">
        <f t="shared" si="58"/>
        <v>0</v>
      </c>
      <c r="BM152" s="42"/>
      <c r="BN152" s="42"/>
      <c r="BO152" s="42">
        <f>IF(B152="",0,IF(AND(BJ152="S",AR152=1), VLOOKUP(B152,Calculs!$B$94:$D$99,3), 0) + IF(AND(BK152="S",BD152=1), VLOOKUP(B152,Calculs!$B$94:$F$99,5), 0))</f>
        <v>0</v>
      </c>
      <c r="BP152" s="40" t="str">
        <f t="shared" si="50"/>
        <v/>
      </c>
      <c r="BQ152" s="219" t="str">
        <f t="shared" si="51"/>
        <v/>
      </c>
      <c r="BR152" s="264" t="str">
        <f t="shared" si="52"/>
        <v/>
      </c>
      <c r="BS152" s="264" t="str">
        <f t="shared" si="53"/>
        <v/>
      </c>
    </row>
    <row r="153" spans="1:71" ht="12.75" customHeight="1">
      <c r="A153" s="217" t="str">
        <f>IF(' Peticions ET'!A143="", "",' Peticions ET'!A143)</f>
        <v/>
      </c>
      <c r="B153" s="167" t="str">
        <f t="shared" si="54"/>
        <v/>
      </c>
      <c r="C153" s="167" t="str">
        <f>IF(' Peticions ET'!B143="", "",' Peticions ET'!B143)</f>
        <v/>
      </c>
      <c r="D153" s="167" t="str">
        <f>IF(' Peticions ET'!C143="", "",' Peticions ET'!C143)</f>
        <v/>
      </c>
      <c r="E153" s="167" t="str">
        <f>IF(' Peticions ET'!D143="", "",' Peticions ET'!D143)</f>
        <v/>
      </c>
      <c r="F153" s="166" t="str">
        <f>IF(' Peticions ET'!E143="", "",' Peticions ET'!E143)</f>
        <v/>
      </c>
      <c r="G153" s="166" t="str">
        <f>IF(' Peticions ET'!F143="", "",' Peticions ET'!F143)</f>
        <v/>
      </c>
      <c r="H153" s="30" t="str">
        <f>IF(' Peticions ET'!G143="", "",' Peticions ET'!G143)</f>
        <v/>
      </c>
      <c r="I153" s="40" t="str">
        <f>IF(' Peticions ET'!H143="", "",' Peticions ET'!H143)</f>
        <v/>
      </c>
      <c r="J153" s="40" t="str">
        <f>IF(' Peticions ET'!I143="", "",' Peticions ET'!I143)</f>
        <v/>
      </c>
      <c r="K153" s="40" t="str">
        <f>IF(' Peticions ET'!J143="", "",' Peticions ET'!J143)</f>
        <v/>
      </c>
      <c r="L153" s="30" t="str">
        <f>IF(' Peticions ET'!K143="", "",' Peticions ET'!K143)</f>
        <v/>
      </c>
      <c r="M153" s="30" t="str">
        <f>IF(' Peticions ET'!L143="", "",' Peticions ET'!L143)</f>
        <v/>
      </c>
      <c r="N153" s="30" t="str">
        <f>IF(' Peticions ET'!M143="", "",' Peticions ET'!M143)</f>
        <v/>
      </c>
      <c r="O153" s="40" t="str">
        <f>IF(' Peticions ET'!O143="", "",' Peticions ET'!O143)</f>
        <v/>
      </c>
      <c r="P153" s="7" t="str">
        <f>IF(' Peticions ET'!N143="", "",' Peticions ET'!N143)</f>
        <v/>
      </c>
      <c r="Q153" s="31" t="str">
        <f>IF(' Peticions ET'!R143="", "",' Peticions ET'!R143)</f>
        <v/>
      </c>
      <c r="R153" s="31" t="str">
        <f>IF(' Peticions ET'!S143="", "",' Peticions ET'!S143)</f>
        <v/>
      </c>
      <c r="S153" t="str">
        <f>IF(' Peticions ET'!P143="", "",' Peticions ET'!P143)</f>
        <v/>
      </c>
      <c r="T153" s="264" t="str">
        <f>IF(' Peticions ET'!Q143="", "",' Peticions ET'!Q143)</f>
        <v/>
      </c>
      <c r="U153" s="1"/>
      <c r="V153" s="1"/>
      <c r="W153" s="3"/>
      <c r="X153" s="31"/>
      <c r="Y153" s="31"/>
      <c r="Z153" s="31"/>
      <c r="AA153" s="32"/>
      <c r="AB153" s="33"/>
      <c r="AC153" s="33"/>
      <c r="AD153" s="33"/>
      <c r="AE153" s="33"/>
      <c r="AF153" s="34"/>
      <c r="AG153" s="34"/>
      <c r="AH153" s="34"/>
      <c r="AI153" s="34"/>
      <c r="AJ153" s="35" t="str">
        <f>IF(' Peticions ET'!Z143="", "",' Peticions ET'!Z143)</f>
        <v/>
      </c>
      <c r="AK153" s="143"/>
      <c r="AL153" s="36"/>
      <c r="AM153" s="37" t="str">
        <f t="shared" si="40"/>
        <v/>
      </c>
      <c r="AN153" s="38" t="str">
        <f t="shared" si="41"/>
        <v/>
      </c>
      <c r="AO153" s="39" t="str">
        <f t="shared" si="42"/>
        <v/>
      </c>
      <c r="AP153" s="40" t="str">
        <f t="shared" si="43"/>
        <v/>
      </c>
      <c r="AQ153" s="229" t="str">
        <f t="shared" si="44"/>
        <v/>
      </c>
      <c r="AR153" s="220">
        <f>IF(A153="",0,IF(BJ153="S",COUNTIF($AQ$17:AQ153,AQ153),0))</f>
        <v>0</v>
      </c>
      <c r="AS153" s="41" t="str">
        <f t="shared" si="55"/>
        <v/>
      </c>
      <c r="AT153" s="42">
        <f xml:space="preserve"> IF(AS153&lt;&gt;"",VLOOKUP(AS153,Calculs!$B$2:$C$34,2,FALSE),0)</f>
        <v>0</v>
      </c>
      <c r="AU153" s="42">
        <f>IF(I153&lt;&gt;"",IF(LEFT(I153,1)="S", Calculs!$C$63,0),0)</f>
        <v>0</v>
      </c>
      <c r="AV153" s="42">
        <f>IF(J153&lt;&gt;"",IF(LEFT(J153,1)="S", Calculs!$C$53,0),0)</f>
        <v>0</v>
      </c>
      <c r="AW153" s="42">
        <f>IF(K153&lt;&gt;"",IF(LEFT(K153,1)="S", Calculs!$C$54,0),0)</f>
        <v>0</v>
      </c>
      <c r="AX153" s="43" t="str">
        <f t="shared" si="45"/>
        <v/>
      </c>
      <c r="AY153" s="43" t="str">
        <f t="shared" si="46"/>
        <v/>
      </c>
      <c r="AZ153" s="43">
        <f>SUMIF(Calculs!$B$2:$B$34,AX153,Calculs!$C$2:$C$34)</f>
        <v>0</v>
      </c>
      <c r="BA153" s="42">
        <f>IF(O153&lt;&gt;"",IF(LEFT(O153,1)="S", Calculs!$C$54,0),0)</f>
        <v>0</v>
      </c>
      <c r="BB153" s="42">
        <f>IF(P153&lt;&gt;"",IF(LEFT(P153,1)="S", Calculs!$C$53,0),0)</f>
        <v>0</v>
      </c>
      <c r="BC153" s="229" t="str">
        <f t="shared" si="47"/>
        <v/>
      </c>
      <c r="BD153" s="220">
        <f>IF(A153="",0, IF(BK153="S",COUNTIF($BC$17:BC153,BC153),0))</f>
        <v>0</v>
      </c>
      <c r="BE153" s="42">
        <f xml:space="preserve"> IF(Q153&lt;&gt;"",IF(Q153&lt;&gt;"Sense monitor",VLOOKUP(_xlfn.CONCAT(LEFT(Q153,2),IF(BF153="NO",".SA",".AA")),Calculs!$B$41:$C$48,2,FALSE),0),0)</f>
        <v>0</v>
      </c>
      <c r="BF153" s="42" t="str">
        <f t="shared" si="48"/>
        <v>NO</v>
      </c>
      <c r="BG153" s="43" t="str">
        <f t="shared" si="56"/>
        <v/>
      </c>
      <c r="BH153" s="42">
        <f>SUMIF(Calculs!$B$32:$B$36,TRIM(BG153),Calculs!$C$32:$C$36)</f>
        <v>0</v>
      </c>
      <c r="BI153" s="42">
        <f>IF(T153&lt;&gt;"",IF(LEFT(T153,1)="S", SUMIF(Calculs!$B$67:$B$70, TRIM(BG153), Calculs!$C$67:$C$70),0),0)</f>
        <v>0</v>
      </c>
      <c r="BJ153" s="40" t="str">
        <f t="shared" si="57"/>
        <v>N</v>
      </c>
      <c r="BK153" s="219" t="str">
        <f t="shared" si="49"/>
        <v>N</v>
      </c>
      <c r="BL153" s="42">
        <f t="shared" si="58"/>
        <v>0</v>
      </c>
      <c r="BM153" s="42"/>
      <c r="BN153" s="42"/>
      <c r="BO153" s="42">
        <f>IF(B153="",0,IF(AND(BJ153="S",AR153=1), VLOOKUP(B153,Calculs!$B$94:$D$99,3), 0) + IF(AND(BK153="S",BD153=1), VLOOKUP(B153,Calculs!$B$94:$F$99,5), 0))</f>
        <v>0</v>
      </c>
      <c r="BP153" s="40" t="str">
        <f t="shared" si="50"/>
        <v/>
      </c>
      <c r="BQ153" s="219" t="str">
        <f t="shared" si="51"/>
        <v/>
      </c>
      <c r="BR153" s="264" t="str">
        <f t="shared" si="52"/>
        <v/>
      </c>
      <c r="BS153" s="264" t="str">
        <f t="shared" si="53"/>
        <v/>
      </c>
    </row>
    <row r="154" spans="1:71" ht="12.75" customHeight="1">
      <c r="A154" s="217" t="str">
        <f>IF(' Peticions ET'!A144="", "",' Peticions ET'!A144)</f>
        <v/>
      </c>
      <c r="B154" s="167" t="str">
        <f t="shared" si="54"/>
        <v/>
      </c>
      <c r="C154" s="167" t="str">
        <f>IF(' Peticions ET'!B144="", "",' Peticions ET'!B144)</f>
        <v/>
      </c>
      <c r="D154" s="167" t="str">
        <f>IF(' Peticions ET'!C144="", "",' Peticions ET'!C144)</f>
        <v/>
      </c>
      <c r="E154" s="167" t="str">
        <f>IF(' Peticions ET'!D144="", "",' Peticions ET'!D144)</f>
        <v/>
      </c>
      <c r="F154" s="166" t="str">
        <f>IF(' Peticions ET'!E144="", "",' Peticions ET'!E144)</f>
        <v/>
      </c>
      <c r="G154" s="166" t="str">
        <f>IF(' Peticions ET'!F144="", "",' Peticions ET'!F144)</f>
        <v/>
      </c>
      <c r="H154" s="30" t="str">
        <f>IF(' Peticions ET'!G144="", "",' Peticions ET'!G144)</f>
        <v/>
      </c>
      <c r="I154" s="40" t="str">
        <f>IF(' Peticions ET'!H144="", "",' Peticions ET'!H144)</f>
        <v/>
      </c>
      <c r="J154" s="40" t="str">
        <f>IF(' Peticions ET'!I144="", "",' Peticions ET'!I144)</f>
        <v/>
      </c>
      <c r="K154" s="40" t="str">
        <f>IF(' Peticions ET'!J144="", "",' Peticions ET'!J144)</f>
        <v/>
      </c>
      <c r="L154" s="30" t="str">
        <f>IF(' Peticions ET'!K144="", "",' Peticions ET'!K144)</f>
        <v/>
      </c>
      <c r="M154" s="30" t="str">
        <f>IF(' Peticions ET'!L144="", "",' Peticions ET'!L144)</f>
        <v/>
      </c>
      <c r="N154" s="30" t="str">
        <f>IF(' Peticions ET'!M144="", "",' Peticions ET'!M144)</f>
        <v/>
      </c>
      <c r="O154" s="40" t="str">
        <f>IF(' Peticions ET'!O144="", "",' Peticions ET'!O144)</f>
        <v/>
      </c>
      <c r="P154" s="7" t="str">
        <f>IF(' Peticions ET'!N144="", "",' Peticions ET'!N144)</f>
        <v/>
      </c>
      <c r="Q154" s="31" t="str">
        <f>IF(' Peticions ET'!R144="", "",' Peticions ET'!R144)</f>
        <v/>
      </c>
      <c r="R154" s="31" t="str">
        <f>IF(' Peticions ET'!S144="", "",' Peticions ET'!S144)</f>
        <v/>
      </c>
      <c r="S154" t="str">
        <f>IF(' Peticions ET'!P144="", "",' Peticions ET'!P144)</f>
        <v/>
      </c>
      <c r="T154" s="264" t="str">
        <f>IF(' Peticions ET'!Q144="", "",' Peticions ET'!Q144)</f>
        <v/>
      </c>
      <c r="U154" s="1"/>
      <c r="V154" s="1"/>
      <c r="W154" s="3"/>
      <c r="X154" s="31"/>
      <c r="Y154" s="31"/>
      <c r="Z154" s="31"/>
      <c r="AA154" s="32"/>
      <c r="AB154" s="33"/>
      <c r="AC154" s="33"/>
      <c r="AD154" s="33"/>
      <c r="AE154" s="33"/>
      <c r="AF154" s="34"/>
      <c r="AG154" s="34"/>
      <c r="AH154" s="34"/>
      <c r="AI154" s="34"/>
      <c r="AJ154" s="35" t="str">
        <f>IF(' Peticions ET'!Z144="", "",' Peticions ET'!Z144)</f>
        <v/>
      </c>
      <c r="AK154" s="143"/>
      <c r="AL154" s="36"/>
      <c r="AM154" s="37" t="str">
        <f t="shared" si="40"/>
        <v/>
      </c>
      <c r="AN154" s="38" t="str">
        <f t="shared" si="41"/>
        <v/>
      </c>
      <c r="AO154" s="39" t="str">
        <f t="shared" si="42"/>
        <v/>
      </c>
      <c r="AP154" s="40" t="str">
        <f t="shared" si="43"/>
        <v/>
      </c>
      <c r="AQ154" s="229" t="str">
        <f t="shared" si="44"/>
        <v/>
      </c>
      <c r="AR154" s="220">
        <f>IF(A154="",0,IF(BJ154="S",COUNTIF($AQ$17:AQ154,AQ154),0))</f>
        <v>0</v>
      </c>
      <c r="AS154" s="41" t="str">
        <f t="shared" si="55"/>
        <v/>
      </c>
      <c r="AT154" s="42">
        <f xml:space="preserve"> IF(AS154&lt;&gt;"",VLOOKUP(AS154,Calculs!$B$2:$C$34,2,FALSE),0)</f>
        <v>0</v>
      </c>
      <c r="AU154" s="42">
        <f>IF(I154&lt;&gt;"",IF(LEFT(I154,1)="S", Calculs!$C$63,0),0)</f>
        <v>0</v>
      </c>
      <c r="AV154" s="42">
        <f>IF(J154&lt;&gt;"",IF(LEFT(J154,1)="S", Calculs!$C$53,0),0)</f>
        <v>0</v>
      </c>
      <c r="AW154" s="42">
        <f>IF(K154&lt;&gt;"",IF(LEFT(K154,1)="S", Calculs!$C$54,0),0)</f>
        <v>0</v>
      </c>
      <c r="AX154" s="43" t="str">
        <f t="shared" si="45"/>
        <v/>
      </c>
      <c r="AY154" s="43" t="str">
        <f t="shared" si="46"/>
        <v/>
      </c>
      <c r="AZ154" s="43">
        <f>SUMIF(Calculs!$B$2:$B$34,AX154,Calculs!$C$2:$C$34)</f>
        <v>0</v>
      </c>
      <c r="BA154" s="42">
        <f>IF(O154&lt;&gt;"",IF(LEFT(O154,1)="S", Calculs!$C$54,0),0)</f>
        <v>0</v>
      </c>
      <c r="BB154" s="42">
        <f>IF(P154&lt;&gt;"",IF(LEFT(P154,1)="S", Calculs!$C$53,0),0)</f>
        <v>0</v>
      </c>
      <c r="BC154" s="229" t="str">
        <f t="shared" si="47"/>
        <v/>
      </c>
      <c r="BD154" s="220">
        <f>IF(A154="",0, IF(BK154="S",COUNTIF($BC$17:BC154,BC154),0))</f>
        <v>0</v>
      </c>
      <c r="BE154" s="42">
        <f xml:space="preserve"> IF(Q154&lt;&gt;"",IF(Q154&lt;&gt;"Sense monitor",VLOOKUP(_xlfn.CONCAT(LEFT(Q154,2),IF(BF154="NO",".SA",".AA")),Calculs!$B$41:$C$48,2,FALSE),0),0)</f>
        <v>0</v>
      </c>
      <c r="BF154" s="42" t="str">
        <f t="shared" si="48"/>
        <v>NO</v>
      </c>
      <c r="BG154" s="43" t="str">
        <f t="shared" si="56"/>
        <v/>
      </c>
      <c r="BH154" s="42">
        <f>SUMIF(Calculs!$B$32:$B$36,TRIM(BG154),Calculs!$C$32:$C$36)</f>
        <v>0</v>
      </c>
      <c r="BI154" s="42">
        <f>IF(T154&lt;&gt;"",IF(LEFT(T154,1)="S", SUMIF(Calculs!$B$67:$B$70, TRIM(BG154), Calculs!$C$67:$C$70),0),0)</f>
        <v>0</v>
      </c>
      <c r="BJ154" s="40" t="str">
        <f t="shared" si="57"/>
        <v>N</v>
      </c>
      <c r="BK154" s="219" t="str">
        <f t="shared" si="49"/>
        <v>N</v>
      </c>
      <c r="BL154" s="42">
        <f t="shared" si="58"/>
        <v>0</v>
      </c>
      <c r="BM154" s="42"/>
      <c r="BN154" s="42"/>
      <c r="BO154" s="42">
        <f>IF(B154="",0,IF(AND(BJ154="S",AR154=1), VLOOKUP(B154,Calculs!$B$94:$D$99,3), 0) + IF(AND(BK154="S",BD154=1), VLOOKUP(B154,Calculs!$B$94:$F$99,5), 0))</f>
        <v>0</v>
      </c>
      <c r="BP154" s="40" t="str">
        <f t="shared" si="50"/>
        <v/>
      </c>
      <c r="BQ154" s="219" t="str">
        <f t="shared" si="51"/>
        <v/>
      </c>
      <c r="BR154" s="264" t="str">
        <f t="shared" si="52"/>
        <v/>
      </c>
      <c r="BS154" s="264" t="str">
        <f t="shared" si="53"/>
        <v/>
      </c>
    </row>
    <row r="155" spans="1:71" ht="12.75" customHeight="1">
      <c r="A155" s="217" t="str">
        <f>IF(' Peticions ET'!A145="", "",' Peticions ET'!A145)</f>
        <v/>
      </c>
      <c r="B155" s="167" t="str">
        <f t="shared" si="54"/>
        <v/>
      </c>
      <c r="C155" s="167" t="str">
        <f>IF(' Peticions ET'!B145="", "",' Peticions ET'!B145)</f>
        <v/>
      </c>
      <c r="D155" s="167" t="str">
        <f>IF(' Peticions ET'!C145="", "",' Peticions ET'!C145)</f>
        <v/>
      </c>
      <c r="E155" s="167" t="str">
        <f>IF(' Peticions ET'!D145="", "",' Peticions ET'!D145)</f>
        <v/>
      </c>
      <c r="F155" s="166" t="str">
        <f>IF(' Peticions ET'!E145="", "",' Peticions ET'!E145)</f>
        <v/>
      </c>
      <c r="G155" s="166" t="str">
        <f>IF(' Peticions ET'!F145="", "",' Peticions ET'!F145)</f>
        <v/>
      </c>
      <c r="H155" s="30" t="str">
        <f>IF(' Peticions ET'!G145="", "",' Peticions ET'!G145)</f>
        <v/>
      </c>
      <c r="I155" s="40" t="str">
        <f>IF(' Peticions ET'!H145="", "",' Peticions ET'!H145)</f>
        <v/>
      </c>
      <c r="J155" s="40" t="str">
        <f>IF(' Peticions ET'!I145="", "",' Peticions ET'!I145)</f>
        <v/>
      </c>
      <c r="K155" s="40" t="str">
        <f>IF(' Peticions ET'!J145="", "",' Peticions ET'!J145)</f>
        <v/>
      </c>
      <c r="L155" s="30" t="str">
        <f>IF(' Peticions ET'!K145="", "",' Peticions ET'!K145)</f>
        <v/>
      </c>
      <c r="M155" s="30" t="str">
        <f>IF(' Peticions ET'!L145="", "",' Peticions ET'!L145)</f>
        <v/>
      </c>
      <c r="N155" s="30" t="str">
        <f>IF(' Peticions ET'!M145="", "",' Peticions ET'!M145)</f>
        <v/>
      </c>
      <c r="O155" s="40" t="str">
        <f>IF(' Peticions ET'!O145="", "",' Peticions ET'!O145)</f>
        <v/>
      </c>
      <c r="P155" s="7" t="str">
        <f>IF(' Peticions ET'!N145="", "",' Peticions ET'!N145)</f>
        <v/>
      </c>
      <c r="Q155" s="31" t="str">
        <f>IF(' Peticions ET'!R145="", "",' Peticions ET'!R145)</f>
        <v/>
      </c>
      <c r="R155" s="31" t="str">
        <f>IF(' Peticions ET'!S145="", "",' Peticions ET'!S145)</f>
        <v/>
      </c>
      <c r="S155" t="str">
        <f>IF(' Peticions ET'!P145="", "",' Peticions ET'!P145)</f>
        <v/>
      </c>
      <c r="T155" s="264" t="str">
        <f>IF(' Peticions ET'!Q145="", "",' Peticions ET'!Q145)</f>
        <v/>
      </c>
      <c r="U155" s="1"/>
      <c r="V155" s="1"/>
      <c r="W155" s="3"/>
      <c r="X155" s="31"/>
      <c r="Y155" s="31"/>
      <c r="Z155" s="31"/>
      <c r="AA155" s="32"/>
      <c r="AB155" s="33"/>
      <c r="AC155" s="33"/>
      <c r="AD155" s="33"/>
      <c r="AE155" s="33"/>
      <c r="AF155" s="34"/>
      <c r="AG155" s="34"/>
      <c r="AH155" s="34"/>
      <c r="AI155" s="34"/>
      <c r="AJ155" s="35" t="str">
        <f>IF(' Peticions ET'!Z145="", "",' Peticions ET'!Z145)</f>
        <v/>
      </c>
      <c r="AK155" s="143"/>
      <c r="AL155" s="36"/>
      <c r="AM155" s="37" t="str">
        <f t="shared" si="40"/>
        <v/>
      </c>
      <c r="AN155" s="38" t="str">
        <f t="shared" si="41"/>
        <v/>
      </c>
      <c r="AO155" s="39" t="str">
        <f t="shared" si="42"/>
        <v/>
      </c>
      <c r="AP155" s="40" t="str">
        <f t="shared" si="43"/>
        <v/>
      </c>
      <c r="AQ155" s="229" t="str">
        <f t="shared" si="44"/>
        <v/>
      </c>
      <c r="AR155" s="220">
        <f>IF(A155="",0,IF(BJ155="S",COUNTIF($AQ$17:AQ155,AQ155),0))</f>
        <v>0</v>
      </c>
      <c r="AS155" s="41" t="str">
        <f t="shared" si="55"/>
        <v/>
      </c>
      <c r="AT155" s="42">
        <f xml:space="preserve"> IF(AS155&lt;&gt;"",VLOOKUP(AS155,Calculs!$B$2:$C$34,2,FALSE),0)</f>
        <v>0</v>
      </c>
      <c r="AU155" s="42">
        <f>IF(I155&lt;&gt;"",IF(LEFT(I155,1)="S", Calculs!$C$63,0),0)</f>
        <v>0</v>
      </c>
      <c r="AV155" s="42">
        <f>IF(J155&lt;&gt;"",IF(LEFT(J155,1)="S", Calculs!$C$53,0),0)</f>
        <v>0</v>
      </c>
      <c r="AW155" s="42">
        <f>IF(K155&lt;&gt;"",IF(LEFT(K155,1)="S", Calculs!$C$54,0),0)</f>
        <v>0</v>
      </c>
      <c r="AX155" s="43" t="str">
        <f t="shared" si="45"/>
        <v/>
      </c>
      <c r="AY155" s="43" t="str">
        <f t="shared" si="46"/>
        <v/>
      </c>
      <c r="AZ155" s="43">
        <f>SUMIF(Calculs!$B$2:$B$34,AX155,Calculs!$C$2:$C$34)</f>
        <v>0</v>
      </c>
      <c r="BA155" s="42">
        <f>IF(O155&lt;&gt;"",IF(LEFT(O155,1)="S", Calculs!$C$54,0),0)</f>
        <v>0</v>
      </c>
      <c r="BB155" s="42">
        <f>IF(P155&lt;&gt;"",IF(LEFT(P155,1)="S", Calculs!$C$53,0),0)</f>
        <v>0</v>
      </c>
      <c r="BC155" s="229" t="str">
        <f t="shared" si="47"/>
        <v/>
      </c>
      <c r="BD155" s="220">
        <f>IF(A155="",0, IF(BK155="S",COUNTIF($BC$17:BC155,BC155),0))</f>
        <v>0</v>
      </c>
      <c r="BE155" s="42">
        <f xml:space="preserve"> IF(Q155&lt;&gt;"",IF(Q155&lt;&gt;"Sense monitor",VLOOKUP(_xlfn.CONCAT(LEFT(Q155,2),IF(BF155="NO",".SA",".AA")),Calculs!$B$41:$C$48,2,FALSE),0),0)</f>
        <v>0</v>
      </c>
      <c r="BF155" s="42" t="str">
        <f t="shared" si="48"/>
        <v>NO</v>
      </c>
      <c r="BG155" s="43" t="str">
        <f t="shared" si="56"/>
        <v/>
      </c>
      <c r="BH155" s="42">
        <f>SUMIF(Calculs!$B$32:$B$36,TRIM(BG155),Calculs!$C$32:$C$36)</f>
        <v>0</v>
      </c>
      <c r="BI155" s="42">
        <f>IF(T155&lt;&gt;"",IF(LEFT(T155,1)="S", SUMIF(Calculs!$B$67:$B$70, TRIM(BG155), Calculs!$C$67:$C$70),0),0)</f>
        <v>0</v>
      </c>
      <c r="BJ155" s="40" t="str">
        <f t="shared" si="57"/>
        <v>N</v>
      </c>
      <c r="BK155" s="219" t="str">
        <f t="shared" si="49"/>
        <v>N</v>
      </c>
      <c r="BL155" s="42">
        <f t="shared" si="58"/>
        <v>0</v>
      </c>
      <c r="BM155" s="42"/>
      <c r="BN155" s="42"/>
      <c r="BO155" s="42">
        <f>IF(B155="",0,IF(AND(BJ155="S",AR155=1), VLOOKUP(B155,Calculs!$B$94:$D$99,3), 0) + IF(AND(BK155="S",BD155=1), VLOOKUP(B155,Calculs!$B$94:$F$99,5), 0))</f>
        <v>0</v>
      </c>
      <c r="BP155" s="40" t="str">
        <f t="shared" si="50"/>
        <v/>
      </c>
      <c r="BQ155" s="219" t="str">
        <f t="shared" si="51"/>
        <v/>
      </c>
      <c r="BR155" s="264" t="str">
        <f t="shared" si="52"/>
        <v/>
      </c>
      <c r="BS155" s="264" t="str">
        <f t="shared" si="53"/>
        <v/>
      </c>
    </row>
    <row r="156" spans="1:71" ht="12.75" customHeight="1">
      <c r="A156" s="217" t="str">
        <f>IF(' Peticions ET'!A146="", "",' Peticions ET'!A146)</f>
        <v/>
      </c>
      <c r="B156" s="167" t="str">
        <f t="shared" si="54"/>
        <v/>
      </c>
      <c r="C156" s="167" t="str">
        <f>IF(' Peticions ET'!B146="", "",' Peticions ET'!B146)</f>
        <v/>
      </c>
      <c r="D156" s="167" t="str">
        <f>IF(' Peticions ET'!C146="", "",' Peticions ET'!C146)</f>
        <v/>
      </c>
      <c r="E156" s="167" t="str">
        <f>IF(' Peticions ET'!D146="", "",' Peticions ET'!D146)</f>
        <v/>
      </c>
      <c r="F156" s="166" t="str">
        <f>IF(' Peticions ET'!E146="", "",' Peticions ET'!E146)</f>
        <v/>
      </c>
      <c r="G156" s="166" t="str">
        <f>IF(' Peticions ET'!F146="", "",' Peticions ET'!F146)</f>
        <v/>
      </c>
      <c r="H156" s="30" t="str">
        <f>IF(' Peticions ET'!G146="", "",' Peticions ET'!G146)</f>
        <v/>
      </c>
      <c r="I156" s="40" t="str">
        <f>IF(' Peticions ET'!H146="", "",' Peticions ET'!H146)</f>
        <v/>
      </c>
      <c r="J156" s="40" t="str">
        <f>IF(' Peticions ET'!I146="", "",' Peticions ET'!I146)</f>
        <v/>
      </c>
      <c r="K156" s="40" t="str">
        <f>IF(' Peticions ET'!J146="", "",' Peticions ET'!J146)</f>
        <v/>
      </c>
      <c r="L156" s="30" t="str">
        <f>IF(' Peticions ET'!K146="", "",' Peticions ET'!K146)</f>
        <v/>
      </c>
      <c r="M156" s="30" t="str">
        <f>IF(' Peticions ET'!L146="", "",' Peticions ET'!L146)</f>
        <v/>
      </c>
      <c r="N156" s="30" t="str">
        <f>IF(' Peticions ET'!M146="", "",' Peticions ET'!M146)</f>
        <v/>
      </c>
      <c r="O156" s="40" t="str">
        <f>IF(' Peticions ET'!O146="", "",' Peticions ET'!O146)</f>
        <v/>
      </c>
      <c r="P156" s="7" t="str">
        <f>IF(' Peticions ET'!N146="", "",' Peticions ET'!N146)</f>
        <v/>
      </c>
      <c r="Q156" s="31" t="str">
        <f>IF(' Peticions ET'!R146="", "",' Peticions ET'!R146)</f>
        <v/>
      </c>
      <c r="R156" s="31" t="str">
        <f>IF(' Peticions ET'!S146="", "",' Peticions ET'!S146)</f>
        <v/>
      </c>
      <c r="S156" t="str">
        <f>IF(' Peticions ET'!P146="", "",' Peticions ET'!P146)</f>
        <v/>
      </c>
      <c r="T156" s="264" t="str">
        <f>IF(' Peticions ET'!Q146="", "",' Peticions ET'!Q146)</f>
        <v/>
      </c>
      <c r="U156" s="1"/>
      <c r="V156" s="1"/>
      <c r="W156" s="3"/>
      <c r="X156" s="31"/>
      <c r="Y156" s="31"/>
      <c r="Z156" s="31"/>
      <c r="AA156" s="32"/>
      <c r="AB156" s="33"/>
      <c r="AC156" s="33"/>
      <c r="AD156" s="33"/>
      <c r="AE156" s="33"/>
      <c r="AF156" s="34"/>
      <c r="AG156" s="34"/>
      <c r="AH156" s="34"/>
      <c r="AI156" s="34"/>
      <c r="AJ156" s="35" t="str">
        <f>IF(' Peticions ET'!Z146="", "",' Peticions ET'!Z146)</f>
        <v/>
      </c>
      <c r="AK156" s="143"/>
      <c r="AL156" s="36"/>
      <c r="AM156" s="37" t="str">
        <f t="shared" si="40"/>
        <v/>
      </c>
      <c r="AN156" s="38" t="str">
        <f t="shared" si="41"/>
        <v/>
      </c>
      <c r="AO156" s="39" t="str">
        <f t="shared" si="42"/>
        <v/>
      </c>
      <c r="AP156" s="40" t="str">
        <f t="shared" si="43"/>
        <v/>
      </c>
      <c r="AQ156" s="229" t="str">
        <f t="shared" si="44"/>
        <v/>
      </c>
      <c r="AR156" s="220">
        <f>IF(A156="",0,IF(BJ156="S",COUNTIF($AQ$17:AQ156,AQ156),0))</f>
        <v>0</v>
      </c>
      <c r="AS156" s="41" t="str">
        <f t="shared" si="55"/>
        <v/>
      </c>
      <c r="AT156" s="42">
        <f xml:space="preserve"> IF(AS156&lt;&gt;"",VLOOKUP(AS156,Calculs!$B$2:$C$34,2,FALSE),0)</f>
        <v>0</v>
      </c>
      <c r="AU156" s="42">
        <f>IF(I156&lt;&gt;"",IF(LEFT(I156,1)="S", Calculs!$C$63,0),0)</f>
        <v>0</v>
      </c>
      <c r="AV156" s="42">
        <f>IF(J156&lt;&gt;"",IF(LEFT(J156,1)="S", Calculs!$C$53,0),0)</f>
        <v>0</v>
      </c>
      <c r="AW156" s="42">
        <f>IF(K156&lt;&gt;"",IF(LEFT(K156,1)="S", Calculs!$C$54,0),0)</f>
        <v>0</v>
      </c>
      <c r="AX156" s="43" t="str">
        <f t="shared" si="45"/>
        <v/>
      </c>
      <c r="AY156" s="43" t="str">
        <f t="shared" si="46"/>
        <v/>
      </c>
      <c r="AZ156" s="43">
        <f>SUMIF(Calculs!$B$2:$B$34,AX156,Calculs!$C$2:$C$34)</f>
        <v>0</v>
      </c>
      <c r="BA156" s="42">
        <f>IF(O156&lt;&gt;"",IF(LEFT(O156,1)="S", Calculs!$C$54,0),0)</f>
        <v>0</v>
      </c>
      <c r="BB156" s="42">
        <f>IF(P156&lt;&gt;"",IF(LEFT(P156,1)="S", Calculs!$C$53,0),0)</f>
        <v>0</v>
      </c>
      <c r="BC156" s="229" t="str">
        <f t="shared" si="47"/>
        <v/>
      </c>
      <c r="BD156" s="220">
        <f>IF(A156="",0, IF(BK156="S",COUNTIF($BC$17:BC156,BC156),0))</f>
        <v>0</v>
      </c>
      <c r="BE156" s="42">
        <f xml:space="preserve"> IF(Q156&lt;&gt;"",IF(Q156&lt;&gt;"Sense monitor",VLOOKUP(_xlfn.CONCAT(LEFT(Q156,2),IF(BF156="NO",".SA",".AA")),Calculs!$B$41:$C$48,2,FALSE),0),0)</f>
        <v>0</v>
      </c>
      <c r="BF156" s="42" t="str">
        <f t="shared" si="48"/>
        <v>NO</v>
      </c>
      <c r="BG156" s="43" t="str">
        <f t="shared" si="56"/>
        <v/>
      </c>
      <c r="BH156" s="42">
        <f>SUMIF(Calculs!$B$32:$B$36,TRIM(BG156),Calculs!$C$32:$C$36)</f>
        <v>0</v>
      </c>
      <c r="BI156" s="42">
        <f>IF(T156&lt;&gt;"",IF(LEFT(T156,1)="S", SUMIF(Calculs!$B$67:$B$70, TRIM(BG156), Calculs!$C$67:$C$70),0),0)</f>
        <v>0</v>
      </c>
      <c r="BJ156" s="40" t="str">
        <f t="shared" si="57"/>
        <v>N</v>
      </c>
      <c r="BK156" s="219" t="str">
        <f t="shared" si="49"/>
        <v>N</v>
      </c>
      <c r="BL156" s="42">
        <f t="shared" si="58"/>
        <v>0</v>
      </c>
      <c r="BM156" s="42"/>
      <c r="BN156" s="42"/>
      <c r="BO156" s="42">
        <f>IF(B156="",0,IF(AND(BJ156="S",AR156=1), VLOOKUP(B156,Calculs!$B$94:$D$99,3), 0) + IF(AND(BK156="S",BD156=1), VLOOKUP(B156,Calculs!$B$94:$F$99,5), 0))</f>
        <v>0</v>
      </c>
      <c r="BP156" s="40" t="str">
        <f t="shared" si="50"/>
        <v/>
      </c>
      <c r="BQ156" s="219" t="str">
        <f t="shared" si="51"/>
        <v/>
      </c>
      <c r="BR156" s="264" t="str">
        <f t="shared" si="52"/>
        <v/>
      </c>
      <c r="BS156" s="264" t="str">
        <f t="shared" si="53"/>
        <v/>
      </c>
    </row>
    <row r="157" spans="1:71" ht="12.75" customHeight="1">
      <c r="A157" s="217" t="str">
        <f>IF(' Peticions ET'!A147="", "",' Peticions ET'!A147)</f>
        <v/>
      </c>
      <c r="B157" s="167" t="str">
        <f t="shared" si="54"/>
        <v/>
      </c>
      <c r="C157" s="167" t="str">
        <f>IF(' Peticions ET'!B147="", "",' Peticions ET'!B147)</f>
        <v/>
      </c>
      <c r="D157" s="167" t="str">
        <f>IF(' Peticions ET'!C147="", "",' Peticions ET'!C147)</f>
        <v/>
      </c>
      <c r="E157" s="167" t="str">
        <f>IF(' Peticions ET'!D147="", "",' Peticions ET'!D147)</f>
        <v/>
      </c>
      <c r="F157" s="166" t="str">
        <f>IF(' Peticions ET'!E147="", "",' Peticions ET'!E147)</f>
        <v/>
      </c>
      <c r="G157" s="166" t="str">
        <f>IF(' Peticions ET'!F147="", "",' Peticions ET'!F147)</f>
        <v/>
      </c>
      <c r="H157" s="30" t="str">
        <f>IF(' Peticions ET'!G147="", "",' Peticions ET'!G147)</f>
        <v/>
      </c>
      <c r="I157" s="40" t="str">
        <f>IF(' Peticions ET'!H147="", "",' Peticions ET'!H147)</f>
        <v/>
      </c>
      <c r="J157" s="40" t="str">
        <f>IF(' Peticions ET'!I147="", "",' Peticions ET'!I147)</f>
        <v/>
      </c>
      <c r="K157" s="40" t="str">
        <f>IF(' Peticions ET'!J147="", "",' Peticions ET'!J147)</f>
        <v/>
      </c>
      <c r="L157" s="30" t="str">
        <f>IF(' Peticions ET'!K147="", "",' Peticions ET'!K147)</f>
        <v/>
      </c>
      <c r="M157" s="30" t="str">
        <f>IF(' Peticions ET'!L147="", "",' Peticions ET'!L147)</f>
        <v/>
      </c>
      <c r="N157" s="30" t="str">
        <f>IF(' Peticions ET'!M147="", "",' Peticions ET'!M147)</f>
        <v/>
      </c>
      <c r="O157" s="40" t="str">
        <f>IF(' Peticions ET'!O147="", "",' Peticions ET'!O147)</f>
        <v/>
      </c>
      <c r="P157" s="7" t="str">
        <f>IF(' Peticions ET'!N147="", "",' Peticions ET'!N147)</f>
        <v/>
      </c>
      <c r="Q157" s="31" t="str">
        <f>IF(' Peticions ET'!R147="", "",' Peticions ET'!R147)</f>
        <v/>
      </c>
      <c r="R157" s="31" t="str">
        <f>IF(' Peticions ET'!S147="", "",' Peticions ET'!S147)</f>
        <v/>
      </c>
      <c r="S157" t="str">
        <f>IF(' Peticions ET'!P147="", "",' Peticions ET'!P147)</f>
        <v/>
      </c>
      <c r="T157" s="264" t="str">
        <f>IF(' Peticions ET'!Q147="", "",' Peticions ET'!Q147)</f>
        <v/>
      </c>
      <c r="U157" s="1"/>
      <c r="V157" s="1"/>
      <c r="W157" s="3"/>
      <c r="X157" s="31"/>
      <c r="Y157" s="31"/>
      <c r="Z157" s="31"/>
      <c r="AA157" s="32"/>
      <c r="AB157" s="33"/>
      <c r="AC157" s="33"/>
      <c r="AD157" s="33"/>
      <c r="AE157" s="33"/>
      <c r="AF157" s="34"/>
      <c r="AG157" s="34"/>
      <c r="AH157" s="34"/>
      <c r="AI157" s="34"/>
      <c r="AJ157" s="35" t="str">
        <f>IF(' Peticions ET'!Z147="", "",' Peticions ET'!Z147)</f>
        <v/>
      </c>
      <c r="AK157" s="143"/>
      <c r="AL157" s="36"/>
      <c r="AM157" s="37" t="str">
        <f t="shared" si="40"/>
        <v/>
      </c>
      <c r="AN157" s="38" t="str">
        <f t="shared" si="41"/>
        <v/>
      </c>
      <c r="AO157" s="39" t="str">
        <f t="shared" si="42"/>
        <v/>
      </c>
      <c r="AP157" s="40" t="str">
        <f t="shared" si="43"/>
        <v/>
      </c>
      <c r="AQ157" s="229" t="str">
        <f t="shared" si="44"/>
        <v/>
      </c>
      <c r="AR157" s="220">
        <f>IF(A157="",0,IF(BJ157="S",COUNTIF($AQ$17:AQ157,AQ157),0))</f>
        <v>0</v>
      </c>
      <c r="AS157" s="41" t="str">
        <f t="shared" si="55"/>
        <v/>
      </c>
      <c r="AT157" s="42">
        <f xml:space="preserve"> IF(AS157&lt;&gt;"",VLOOKUP(AS157,Calculs!$B$2:$C$34,2,FALSE),0)</f>
        <v>0</v>
      </c>
      <c r="AU157" s="42">
        <f>IF(I157&lt;&gt;"",IF(LEFT(I157,1)="S", Calculs!$C$63,0),0)</f>
        <v>0</v>
      </c>
      <c r="AV157" s="42">
        <f>IF(J157&lt;&gt;"",IF(LEFT(J157,1)="S", Calculs!$C$53,0),0)</f>
        <v>0</v>
      </c>
      <c r="AW157" s="42">
        <f>IF(K157&lt;&gt;"",IF(LEFT(K157,1)="S", Calculs!$C$54,0),0)</f>
        <v>0</v>
      </c>
      <c r="AX157" s="43" t="str">
        <f t="shared" si="45"/>
        <v/>
      </c>
      <c r="AY157" s="43" t="str">
        <f t="shared" si="46"/>
        <v/>
      </c>
      <c r="AZ157" s="43">
        <f>SUMIF(Calculs!$B$2:$B$34,AX157,Calculs!$C$2:$C$34)</f>
        <v>0</v>
      </c>
      <c r="BA157" s="42">
        <f>IF(O157&lt;&gt;"",IF(LEFT(O157,1)="S", Calculs!$C$54,0),0)</f>
        <v>0</v>
      </c>
      <c r="BB157" s="42">
        <f>IF(P157&lt;&gt;"",IF(LEFT(P157,1)="S", Calculs!$C$53,0),0)</f>
        <v>0</v>
      </c>
      <c r="BC157" s="229" t="str">
        <f t="shared" si="47"/>
        <v/>
      </c>
      <c r="BD157" s="220">
        <f>IF(A157="",0, IF(BK157="S",COUNTIF($BC$17:BC157,BC157),0))</f>
        <v>0</v>
      </c>
      <c r="BE157" s="42">
        <f xml:space="preserve"> IF(Q157&lt;&gt;"",IF(Q157&lt;&gt;"Sense monitor",VLOOKUP(_xlfn.CONCAT(LEFT(Q157,2),IF(BF157="NO",".SA",".AA")),Calculs!$B$41:$C$48,2,FALSE),0),0)</f>
        <v>0</v>
      </c>
      <c r="BF157" s="42" t="str">
        <f t="shared" si="48"/>
        <v>NO</v>
      </c>
      <c r="BG157" s="43" t="str">
        <f t="shared" si="56"/>
        <v/>
      </c>
      <c r="BH157" s="42">
        <f>SUMIF(Calculs!$B$32:$B$36,TRIM(BG157),Calculs!$C$32:$C$36)</f>
        <v>0</v>
      </c>
      <c r="BI157" s="42">
        <f>IF(T157&lt;&gt;"",IF(LEFT(T157,1)="S", SUMIF(Calculs!$B$67:$B$70, TRIM(BG157), Calculs!$C$67:$C$70),0),0)</f>
        <v>0</v>
      </c>
      <c r="BJ157" s="40" t="str">
        <f t="shared" si="57"/>
        <v>N</v>
      </c>
      <c r="BK157" s="219" t="str">
        <f t="shared" si="49"/>
        <v>N</v>
      </c>
      <c r="BL157" s="42">
        <f t="shared" si="58"/>
        <v>0</v>
      </c>
      <c r="BM157" s="42"/>
      <c r="BN157" s="42"/>
      <c r="BO157" s="42">
        <f>IF(B157="",0,IF(AND(BJ157="S",AR157=1), VLOOKUP(B157,Calculs!$B$94:$D$99,3), 0) + IF(AND(BK157="S",BD157=1), VLOOKUP(B157,Calculs!$B$94:$F$99,5), 0))</f>
        <v>0</v>
      </c>
      <c r="BP157" s="40" t="str">
        <f t="shared" si="50"/>
        <v/>
      </c>
      <c r="BQ157" s="219" t="str">
        <f t="shared" si="51"/>
        <v/>
      </c>
      <c r="BR157" s="264" t="str">
        <f t="shared" si="52"/>
        <v/>
      </c>
      <c r="BS157" s="264" t="str">
        <f t="shared" si="53"/>
        <v/>
      </c>
    </row>
    <row r="158" spans="1:71" ht="12.75" customHeight="1">
      <c r="A158" s="217" t="str">
        <f>IF(' Peticions ET'!A148="", "",' Peticions ET'!A148)</f>
        <v/>
      </c>
      <c r="B158" s="167" t="str">
        <f t="shared" si="54"/>
        <v/>
      </c>
      <c r="C158" s="167" t="str">
        <f>IF(' Peticions ET'!B148="", "",' Peticions ET'!B148)</f>
        <v/>
      </c>
      <c r="D158" s="167" t="str">
        <f>IF(' Peticions ET'!C148="", "",' Peticions ET'!C148)</f>
        <v/>
      </c>
      <c r="E158" s="167" t="str">
        <f>IF(' Peticions ET'!D148="", "",' Peticions ET'!D148)</f>
        <v/>
      </c>
      <c r="F158" s="166" t="str">
        <f>IF(' Peticions ET'!E148="", "",' Peticions ET'!E148)</f>
        <v/>
      </c>
      <c r="G158" s="166" t="str">
        <f>IF(' Peticions ET'!F148="", "",' Peticions ET'!F148)</f>
        <v/>
      </c>
      <c r="H158" s="30" t="str">
        <f>IF(' Peticions ET'!G148="", "",' Peticions ET'!G148)</f>
        <v/>
      </c>
      <c r="I158" s="40" t="str">
        <f>IF(' Peticions ET'!H148="", "",' Peticions ET'!H148)</f>
        <v/>
      </c>
      <c r="J158" s="40" t="str">
        <f>IF(' Peticions ET'!I148="", "",' Peticions ET'!I148)</f>
        <v/>
      </c>
      <c r="K158" s="40" t="str">
        <f>IF(' Peticions ET'!J148="", "",' Peticions ET'!J148)</f>
        <v/>
      </c>
      <c r="L158" s="30" t="str">
        <f>IF(' Peticions ET'!K148="", "",' Peticions ET'!K148)</f>
        <v/>
      </c>
      <c r="M158" s="30" t="str">
        <f>IF(' Peticions ET'!L148="", "",' Peticions ET'!L148)</f>
        <v/>
      </c>
      <c r="N158" s="30" t="str">
        <f>IF(' Peticions ET'!M148="", "",' Peticions ET'!M148)</f>
        <v/>
      </c>
      <c r="O158" s="40" t="str">
        <f>IF(' Peticions ET'!O148="", "",' Peticions ET'!O148)</f>
        <v/>
      </c>
      <c r="P158" s="7" t="str">
        <f>IF(' Peticions ET'!N148="", "",' Peticions ET'!N148)</f>
        <v/>
      </c>
      <c r="Q158" s="31" t="str">
        <f>IF(' Peticions ET'!R148="", "",' Peticions ET'!R148)</f>
        <v/>
      </c>
      <c r="R158" s="31" t="str">
        <f>IF(' Peticions ET'!S148="", "",' Peticions ET'!S148)</f>
        <v/>
      </c>
      <c r="S158" t="str">
        <f>IF(' Peticions ET'!P148="", "",' Peticions ET'!P148)</f>
        <v/>
      </c>
      <c r="T158" s="264" t="str">
        <f>IF(' Peticions ET'!Q148="", "",' Peticions ET'!Q148)</f>
        <v/>
      </c>
      <c r="U158" s="1"/>
      <c r="V158" s="1"/>
      <c r="W158" s="3"/>
      <c r="X158" s="31"/>
      <c r="Y158" s="31"/>
      <c r="Z158" s="31"/>
      <c r="AA158" s="32"/>
      <c r="AB158" s="33"/>
      <c r="AC158" s="33"/>
      <c r="AD158" s="33"/>
      <c r="AE158" s="33"/>
      <c r="AF158" s="34"/>
      <c r="AG158" s="34"/>
      <c r="AH158" s="34"/>
      <c r="AI158" s="34"/>
      <c r="AJ158" s="35" t="str">
        <f>IF(' Peticions ET'!Z148="", "",' Peticions ET'!Z148)</f>
        <v/>
      </c>
      <c r="AK158" s="143"/>
      <c r="AL158" s="36"/>
      <c r="AM158" s="37" t="str">
        <f t="shared" si="40"/>
        <v/>
      </c>
      <c r="AN158" s="38" t="str">
        <f t="shared" si="41"/>
        <v/>
      </c>
      <c r="AO158" s="39" t="str">
        <f t="shared" si="42"/>
        <v/>
      </c>
      <c r="AP158" s="40" t="str">
        <f t="shared" si="43"/>
        <v/>
      </c>
      <c r="AQ158" s="229" t="str">
        <f t="shared" si="44"/>
        <v/>
      </c>
      <c r="AR158" s="220">
        <f>IF(A158="",0,IF(BJ158="S",COUNTIF($AQ$17:AQ158,AQ158),0))</f>
        <v>0</v>
      </c>
      <c r="AS158" s="41" t="str">
        <f t="shared" si="55"/>
        <v/>
      </c>
      <c r="AT158" s="42">
        <f xml:space="preserve"> IF(AS158&lt;&gt;"",VLOOKUP(AS158,Calculs!$B$2:$C$34,2,FALSE),0)</f>
        <v>0</v>
      </c>
      <c r="AU158" s="42">
        <f>IF(I158&lt;&gt;"",IF(LEFT(I158,1)="S", Calculs!$C$63,0),0)</f>
        <v>0</v>
      </c>
      <c r="AV158" s="42">
        <f>IF(J158&lt;&gt;"",IF(LEFT(J158,1)="S", Calculs!$C$53,0),0)</f>
        <v>0</v>
      </c>
      <c r="AW158" s="42">
        <f>IF(K158&lt;&gt;"",IF(LEFT(K158,1)="S", Calculs!$C$54,0),0)</f>
        <v>0</v>
      </c>
      <c r="AX158" s="43" t="str">
        <f t="shared" si="45"/>
        <v/>
      </c>
      <c r="AY158" s="43" t="str">
        <f t="shared" si="46"/>
        <v/>
      </c>
      <c r="AZ158" s="43">
        <f>SUMIF(Calculs!$B$2:$B$34,AX158,Calculs!$C$2:$C$34)</f>
        <v>0</v>
      </c>
      <c r="BA158" s="42">
        <f>IF(O158&lt;&gt;"",IF(LEFT(O158,1)="S", Calculs!$C$54,0),0)</f>
        <v>0</v>
      </c>
      <c r="BB158" s="42">
        <f>IF(P158&lt;&gt;"",IF(LEFT(P158,1)="S", Calculs!$C$53,0),0)</f>
        <v>0</v>
      </c>
      <c r="BC158" s="229" t="str">
        <f t="shared" si="47"/>
        <v/>
      </c>
      <c r="BD158" s="220">
        <f>IF(A158="",0, IF(BK158="S",COUNTIF($BC$17:BC158,BC158),0))</f>
        <v>0</v>
      </c>
      <c r="BE158" s="42">
        <f xml:space="preserve"> IF(Q158&lt;&gt;"",IF(Q158&lt;&gt;"Sense monitor",VLOOKUP(_xlfn.CONCAT(LEFT(Q158,2),IF(BF158="NO",".SA",".AA")),Calculs!$B$41:$C$48,2,FALSE),0),0)</f>
        <v>0</v>
      </c>
      <c r="BF158" s="42" t="str">
        <f t="shared" si="48"/>
        <v>NO</v>
      </c>
      <c r="BG158" s="43" t="str">
        <f t="shared" si="56"/>
        <v/>
      </c>
      <c r="BH158" s="42">
        <f>SUMIF(Calculs!$B$32:$B$36,TRIM(BG158),Calculs!$C$32:$C$36)</f>
        <v>0</v>
      </c>
      <c r="BI158" s="42">
        <f>IF(T158&lt;&gt;"",IF(LEFT(T158,1)="S", SUMIF(Calculs!$B$67:$B$70, TRIM(BG158), Calculs!$C$67:$C$70),0),0)</f>
        <v>0</v>
      </c>
      <c r="BJ158" s="40" t="str">
        <f t="shared" si="57"/>
        <v>N</v>
      </c>
      <c r="BK158" s="219" t="str">
        <f t="shared" si="49"/>
        <v>N</v>
      </c>
      <c r="BL158" s="42">
        <f t="shared" si="58"/>
        <v>0</v>
      </c>
      <c r="BM158" s="42"/>
      <c r="BN158" s="42"/>
      <c r="BO158" s="42">
        <f>IF(B158="",0,IF(AND(BJ158="S",AR158=1), VLOOKUP(B158,Calculs!$B$94:$D$99,3), 0) + IF(AND(BK158="S",BD158=1), VLOOKUP(B158,Calculs!$B$94:$F$99,5), 0))</f>
        <v>0</v>
      </c>
      <c r="BP158" s="40" t="str">
        <f t="shared" si="50"/>
        <v/>
      </c>
      <c r="BQ158" s="219" t="str">
        <f t="shared" si="51"/>
        <v/>
      </c>
      <c r="BR158" s="264" t="str">
        <f t="shared" si="52"/>
        <v/>
      </c>
      <c r="BS158" s="264" t="str">
        <f t="shared" si="53"/>
        <v/>
      </c>
    </row>
    <row r="159" spans="1:71" ht="12.75" customHeight="1">
      <c r="A159" s="217" t="str">
        <f>IF(' Peticions ET'!A149="", "",' Peticions ET'!A149)</f>
        <v/>
      </c>
      <c r="B159" s="167" t="str">
        <f t="shared" si="54"/>
        <v/>
      </c>
      <c r="C159" s="167" t="str">
        <f>IF(' Peticions ET'!B149="", "",' Peticions ET'!B149)</f>
        <v/>
      </c>
      <c r="D159" s="167" t="str">
        <f>IF(' Peticions ET'!C149="", "",' Peticions ET'!C149)</f>
        <v/>
      </c>
      <c r="E159" s="167" t="str">
        <f>IF(' Peticions ET'!D149="", "",' Peticions ET'!D149)</f>
        <v/>
      </c>
      <c r="F159" s="166" t="str">
        <f>IF(' Peticions ET'!E149="", "",' Peticions ET'!E149)</f>
        <v/>
      </c>
      <c r="G159" s="166" t="str">
        <f>IF(' Peticions ET'!F149="", "",' Peticions ET'!F149)</f>
        <v/>
      </c>
      <c r="H159" s="30" t="str">
        <f>IF(' Peticions ET'!G149="", "",' Peticions ET'!G149)</f>
        <v/>
      </c>
      <c r="I159" s="40" t="str">
        <f>IF(' Peticions ET'!H149="", "",' Peticions ET'!H149)</f>
        <v/>
      </c>
      <c r="J159" s="40" t="str">
        <f>IF(' Peticions ET'!I149="", "",' Peticions ET'!I149)</f>
        <v/>
      </c>
      <c r="K159" s="40" t="str">
        <f>IF(' Peticions ET'!J149="", "",' Peticions ET'!J149)</f>
        <v/>
      </c>
      <c r="L159" s="30" t="str">
        <f>IF(' Peticions ET'!K149="", "",' Peticions ET'!K149)</f>
        <v/>
      </c>
      <c r="M159" s="30" t="str">
        <f>IF(' Peticions ET'!L149="", "",' Peticions ET'!L149)</f>
        <v/>
      </c>
      <c r="N159" s="30" t="str">
        <f>IF(' Peticions ET'!M149="", "",' Peticions ET'!M149)</f>
        <v/>
      </c>
      <c r="O159" s="40" t="str">
        <f>IF(' Peticions ET'!O149="", "",' Peticions ET'!O149)</f>
        <v/>
      </c>
      <c r="P159" s="7" t="str">
        <f>IF(' Peticions ET'!N149="", "",' Peticions ET'!N149)</f>
        <v/>
      </c>
      <c r="Q159" s="31" t="str">
        <f>IF(' Peticions ET'!R149="", "",' Peticions ET'!R149)</f>
        <v/>
      </c>
      <c r="R159" s="31" t="str">
        <f>IF(' Peticions ET'!S149="", "",' Peticions ET'!S149)</f>
        <v/>
      </c>
      <c r="S159" t="str">
        <f>IF(' Peticions ET'!P149="", "",' Peticions ET'!P149)</f>
        <v/>
      </c>
      <c r="T159" s="264" t="str">
        <f>IF(' Peticions ET'!Q149="", "",' Peticions ET'!Q149)</f>
        <v/>
      </c>
      <c r="U159" s="1"/>
      <c r="V159" s="1"/>
      <c r="W159" s="3"/>
      <c r="X159" s="31"/>
      <c r="Y159" s="31"/>
      <c r="Z159" s="31"/>
      <c r="AA159" s="32"/>
      <c r="AB159" s="33"/>
      <c r="AC159" s="33"/>
      <c r="AD159" s="33"/>
      <c r="AE159" s="33"/>
      <c r="AF159" s="34"/>
      <c r="AG159" s="34"/>
      <c r="AH159" s="34"/>
      <c r="AI159" s="34"/>
      <c r="AJ159" s="35" t="str">
        <f>IF(' Peticions ET'!Z149="", "",' Peticions ET'!Z149)</f>
        <v/>
      </c>
      <c r="AK159" s="143"/>
      <c r="AL159" s="36"/>
      <c r="AM159" s="37" t="str">
        <f t="shared" si="40"/>
        <v/>
      </c>
      <c r="AN159" s="38" t="str">
        <f t="shared" si="41"/>
        <v/>
      </c>
      <c r="AO159" s="39" t="str">
        <f t="shared" si="42"/>
        <v/>
      </c>
      <c r="AP159" s="40" t="str">
        <f t="shared" si="43"/>
        <v/>
      </c>
      <c r="AQ159" s="229" t="str">
        <f t="shared" si="44"/>
        <v/>
      </c>
      <c r="AR159" s="220">
        <f>IF(A159="",0,IF(BJ159="S",COUNTIF($AQ$17:AQ159,AQ159),0))</f>
        <v>0</v>
      </c>
      <c r="AS159" s="41" t="str">
        <f t="shared" si="55"/>
        <v/>
      </c>
      <c r="AT159" s="42">
        <f xml:space="preserve"> IF(AS159&lt;&gt;"",VLOOKUP(AS159,Calculs!$B$2:$C$34,2,FALSE),0)</f>
        <v>0</v>
      </c>
      <c r="AU159" s="42">
        <f>IF(I159&lt;&gt;"",IF(LEFT(I159,1)="S", Calculs!$C$63,0),0)</f>
        <v>0</v>
      </c>
      <c r="AV159" s="42">
        <f>IF(J159&lt;&gt;"",IF(LEFT(J159,1)="S", Calculs!$C$53,0),0)</f>
        <v>0</v>
      </c>
      <c r="AW159" s="42">
        <f>IF(K159&lt;&gt;"",IF(LEFT(K159,1)="S", Calculs!$C$54,0),0)</f>
        <v>0</v>
      </c>
      <c r="AX159" s="43" t="str">
        <f t="shared" si="45"/>
        <v/>
      </c>
      <c r="AY159" s="43" t="str">
        <f t="shared" si="46"/>
        <v/>
      </c>
      <c r="AZ159" s="43">
        <f>SUMIF(Calculs!$B$2:$B$34,AX159,Calculs!$C$2:$C$34)</f>
        <v>0</v>
      </c>
      <c r="BA159" s="42">
        <f>IF(O159&lt;&gt;"",IF(LEFT(O159,1)="S", Calculs!$C$54,0),0)</f>
        <v>0</v>
      </c>
      <c r="BB159" s="42">
        <f>IF(P159&lt;&gt;"",IF(LEFT(P159,1)="S", Calculs!$C$53,0),0)</f>
        <v>0</v>
      </c>
      <c r="BC159" s="229" t="str">
        <f t="shared" si="47"/>
        <v/>
      </c>
      <c r="BD159" s="220">
        <f>IF(A159="",0, IF(BK159="S",COUNTIF($BC$17:BC159,BC159),0))</f>
        <v>0</v>
      </c>
      <c r="BE159" s="42">
        <f xml:space="preserve"> IF(Q159&lt;&gt;"",IF(Q159&lt;&gt;"Sense monitor",VLOOKUP(_xlfn.CONCAT(LEFT(Q159,2),IF(BF159="NO",".SA",".AA")),Calculs!$B$41:$C$48,2,FALSE),0),0)</f>
        <v>0</v>
      </c>
      <c r="BF159" s="42" t="str">
        <f t="shared" si="48"/>
        <v>NO</v>
      </c>
      <c r="BG159" s="43" t="str">
        <f t="shared" si="56"/>
        <v/>
      </c>
      <c r="BH159" s="42">
        <f>SUMIF(Calculs!$B$32:$B$36,TRIM(BG159),Calculs!$C$32:$C$36)</f>
        <v>0</v>
      </c>
      <c r="BI159" s="42">
        <f>IF(T159&lt;&gt;"",IF(LEFT(T159,1)="S", SUMIF(Calculs!$B$67:$B$70, TRIM(BG159), Calculs!$C$67:$C$70),0),0)</f>
        <v>0</v>
      </c>
      <c r="BJ159" s="40" t="str">
        <f t="shared" si="57"/>
        <v>N</v>
      </c>
      <c r="BK159" s="219" t="str">
        <f t="shared" si="49"/>
        <v>N</v>
      </c>
      <c r="BL159" s="42">
        <f t="shared" si="58"/>
        <v>0</v>
      </c>
      <c r="BM159" s="42"/>
      <c r="BN159" s="42"/>
      <c r="BO159" s="42">
        <f>IF(B159="",0,IF(AND(BJ159="S",AR159=1), VLOOKUP(B159,Calculs!$B$94:$D$99,3), 0) + IF(AND(BK159="S",BD159=1), VLOOKUP(B159,Calculs!$B$94:$F$99,5), 0))</f>
        <v>0</v>
      </c>
      <c r="BP159" s="40" t="str">
        <f t="shared" si="50"/>
        <v/>
      </c>
      <c r="BQ159" s="219" t="str">
        <f t="shared" si="51"/>
        <v/>
      </c>
      <c r="BR159" s="264" t="str">
        <f t="shared" si="52"/>
        <v/>
      </c>
      <c r="BS159" s="264" t="str">
        <f t="shared" si="53"/>
        <v/>
      </c>
    </row>
    <row r="160" spans="1:71" ht="12.75" customHeight="1">
      <c r="A160" s="217" t="str">
        <f>IF(' Peticions ET'!A150="", "",' Peticions ET'!A150)</f>
        <v/>
      </c>
      <c r="B160" s="167" t="str">
        <f t="shared" si="54"/>
        <v/>
      </c>
      <c r="C160" s="167" t="str">
        <f>IF(' Peticions ET'!B150="", "",' Peticions ET'!B150)</f>
        <v/>
      </c>
      <c r="D160" s="167" t="str">
        <f>IF(' Peticions ET'!C150="", "",' Peticions ET'!C150)</f>
        <v/>
      </c>
      <c r="E160" s="167" t="str">
        <f>IF(' Peticions ET'!D150="", "",' Peticions ET'!D150)</f>
        <v/>
      </c>
      <c r="F160" s="166" t="str">
        <f>IF(' Peticions ET'!E150="", "",' Peticions ET'!E150)</f>
        <v/>
      </c>
      <c r="G160" s="166" t="str">
        <f>IF(' Peticions ET'!F150="", "",' Peticions ET'!F150)</f>
        <v/>
      </c>
      <c r="H160" s="30" t="str">
        <f>IF(' Peticions ET'!G150="", "",' Peticions ET'!G150)</f>
        <v/>
      </c>
      <c r="I160" s="40" t="str">
        <f>IF(' Peticions ET'!H150="", "",' Peticions ET'!H150)</f>
        <v/>
      </c>
      <c r="J160" s="40" t="str">
        <f>IF(' Peticions ET'!I150="", "",' Peticions ET'!I150)</f>
        <v/>
      </c>
      <c r="K160" s="40" t="str">
        <f>IF(' Peticions ET'!J150="", "",' Peticions ET'!J150)</f>
        <v/>
      </c>
      <c r="L160" s="30" t="str">
        <f>IF(' Peticions ET'!K150="", "",' Peticions ET'!K150)</f>
        <v/>
      </c>
      <c r="M160" s="30" t="str">
        <f>IF(' Peticions ET'!L150="", "",' Peticions ET'!L150)</f>
        <v/>
      </c>
      <c r="N160" s="30" t="str">
        <f>IF(' Peticions ET'!M150="", "",' Peticions ET'!M150)</f>
        <v/>
      </c>
      <c r="O160" s="40" t="str">
        <f>IF(' Peticions ET'!O150="", "",' Peticions ET'!O150)</f>
        <v/>
      </c>
      <c r="P160" s="7" t="str">
        <f>IF(' Peticions ET'!N150="", "",' Peticions ET'!N150)</f>
        <v/>
      </c>
      <c r="Q160" s="31" t="str">
        <f>IF(' Peticions ET'!R150="", "",' Peticions ET'!R150)</f>
        <v/>
      </c>
      <c r="R160" s="31" t="str">
        <f>IF(' Peticions ET'!S150="", "",' Peticions ET'!S150)</f>
        <v/>
      </c>
      <c r="S160" t="str">
        <f>IF(' Peticions ET'!P150="", "",' Peticions ET'!P150)</f>
        <v/>
      </c>
      <c r="T160" s="264" t="str">
        <f>IF(' Peticions ET'!Q150="", "",' Peticions ET'!Q150)</f>
        <v/>
      </c>
      <c r="U160" s="1"/>
      <c r="V160" s="1"/>
      <c r="W160" s="3"/>
      <c r="X160" s="31"/>
      <c r="Y160" s="31"/>
      <c r="Z160" s="31"/>
      <c r="AA160" s="32"/>
      <c r="AB160" s="33"/>
      <c r="AC160" s="33"/>
      <c r="AD160" s="33"/>
      <c r="AE160" s="33"/>
      <c r="AF160" s="34"/>
      <c r="AG160" s="34"/>
      <c r="AH160" s="34"/>
      <c r="AI160" s="34"/>
      <c r="AJ160" s="35" t="str">
        <f>IF(' Peticions ET'!Z150="", "",' Peticions ET'!Z150)</f>
        <v/>
      </c>
      <c r="AK160" s="143"/>
      <c r="AL160" s="36"/>
      <c r="AM160" s="37" t="str">
        <f t="shared" si="40"/>
        <v/>
      </c>
      <c r="AN160" s="38" t="str">
        <f t="shared" si="41"/>
        <v/>
      </c>
      <c r="AO160" s="39" t="str">
        <f t="shared" si="42"/>
        <v/>
      </c>
      <c r="AP160" s="40" t="str">
        <f t="shared" si="43"/>
        <v/>
      </c>
      <c r="AQ160" s="229" t="str">
        <f t="shared" si="44"/>
        <v/>
      </c>
      <c r="AR160" s="220">
        <f>IF(A160="",0,IF(BJ160="S",COUNTIF($AQ$17:AQ160,AQ160),0))</f>
        <v>0</v>
      </c>
      <c r="AS160" s="41" t="str">
        <f t="shared" si="55"/>
        <v/>
      </c>
      <c r="AT160" s="42">
        <f xml:space="preserve"> IF(AS160&lt;&gt;"",VLOOKUP(AS160,Calculs!$B$2:$C$34,2,FALSE),0)</f>
        <v>0</v>
      </c>
      <c r="AU160" s="42">
        <f>IF(I160&lt;&gt;"",IF(LEFT(I160,1)="S", Calculs!$C$63,0),0)</f>
        <v>0</v>
      </c>
      <c r="AV160" s="42">
        <f>IF(J160&lt;&gt;"",IF(LEFT(J160,1)="S", Calculs!$C$53,0),0)</f>
        <v>0</v>
      </c>
      <c r="AW160" s="42">
        <f>IF(K160&lt;&gt;"",IF(LEFT(K160,1)="S", Calculs!$C$54,0),0)</f>
        <v>0</v>
      </c>
      <c r="AX160" s="43" t="str">
        <f t="shared" si="45"/>
        <v/>
      </c>
      <c r="AY160" s="43" t="str">
        <f t="shared" si="46"/>
        <v/>
      </c>
      <c r="AZ160" s="43">
        <f>SUMIF(Calculs!$B$2:$B$34,AX160,Calculs!$C$2:$C$34)</f>
        <v>0</v>
      </c>
      <c r="BA160" s="42">
        <f>IF(O160&lt;&gt;"",IF(LEFT(O160,1)="S", Calculs!$C$54,0),0)</f>
        <v>0</v>
      </c>
      <c r="BB160" s="42">
        <f>IF(P160&lt;&gt;"",IF(LEFT(P160,1)="S", Calculs!$C$53,0),0)</f>
        <v>0</v>
      </c>
      <c r="BC160" s="229" t="str">
        <f t="shared" si="47"/>
        <v/>
      </c>
      <c r="BD160" s="220">
        <f>IF(A160="",0, IF(BK160="S",COUNTIF($BC$17:BC160,BC160),0))</f>
        <v>0</v>
      </c>
      <c r="BE160" s="42">
        <f xml:space="preserve"> IF(Q160&lt;&gt;"",IF(Q160&lt;&gt;"Sense monitor",VLOOKUP(_xlfn.CONCAT(LEFT(Q160,2),IF(BF160="NO",".SA",".AA")),Calculs!$B$41:$C$48,2,FALSE),0),0)</f>
        <v>0</v>
      </c>
      <c r="BF160" s="42" t="str">
        <f t="shared" si="48"/>
        <v>NO</v>
      </c>
      <c r="BG160" s="43" t="str">
        <f t="shared" si="56"/>
        <v/>
      </c>
      <c r="BH160" s="42">
        <f>SUMIF(Calculs!$B$32:$B$36,TRIM(BG160),Calculs!$C$32:$C$36)</f>
        <v>0</v>
      </c>
      <c r="BI160" s="42">
        <f>IF(T160&lt;&gt;"",IF(LEFT(T160,1)="S", SUMIF(Calculs!$B$67:$B$70, TRIM(BG160), Calculs!$C$67:$C$70),0),0)</f>
        <v>0</v>
      </c>
      <c r="BJ160" s="40" t="str">
        <f t="shared" si="57"/>
        <v>N</v>
      </c>
      <c r="BK160" s="219" t="str">
        <f t="shared" si="49"/>
        <v>N</v>
      </c>
      <c r="BL160" s="42">
        <f t="shared" si="58"/>
        <v>0</v>
      </c>
      <c r="BM160" s="42"/>
      <c r="BN160" s="42"/>
      <c r="BO160" s="42">
        <f>IF(B160="",0,IF(AND(BJ160="S",AR160=1), VLOOKUP(B160,Calculs!$B$94:$D$99,3), 0) + IF(AND(BK160="S",BD160=1), VLOOKUP(B160,Calculs!$B$94:$F$99,5), 0))</f>
        <v>0</v>
      </c>
      <c r="BP160" s="40" t="str">
        <f t="shared" si="50"/>
        <v/>
      </c>
      <c r="BQ160" s="219" t="str">
        <f t="shared" si="51"/>
        <v/>
      </c>
      <c r="BR160" s="264" t="str">
        <f t="shared" si="52"/>
        <v/>
      </c>
      <c r="BS160" s="264" t="str">
        <f t="shared" si="53"/>
        <v/>
      </c>
    </row>
    <row r="161" spans="1:71" ht="12.75" customHeight="1">
      <c r="A161" s="217" t="str">
        <f>IF(' Peticions ET'!A151="", "",' Peticions ET'!A151)</f>
        <v/>
      </c>
      <c r="B161" s="167" t="str">
        <f t="shared" si="54"/>
        <v/>
      </c>
      <c r="C161" s="167" t="str">
        <f>IF(' Peticions ET'!B151="", "",' Peticions ET'!B151)</f>
        <v/>
      </c>
      <c r="D161" s="167" t="str">
        <f>IF(' Peticions ET'!C151="", "",' Peticions ET'!C151)</f>
        <v/>
      </c>
      <c r="E161" s="167" t="str">
        <f>IF(' Peticions ET'!D151="", "",' Peticions ET'!D151)</f>
        <v/>
      </c>
      <c r="F161" s="166" t="str">
        <f>IF(' Peticions ET'!E151="", "",' Peticions ET'!E151)</f>
        <v/>
      </c>
      <c r="G161" s="166" t="str">
        <f>IF(' Peticions ET'!F151="", "",' Peticions ET'!F151)</f>
        <v/>
      </c>
      <c r="H161" s="30" t="str">
        <f>IF(' Peticions ET'!G151="", "",' Peticions ET'!G151)</f>
        <v/>
      </c>
      <c r="I161" s="40" t="str">
        <f>IF(' Peticions ET'!H151="", "",' Peticions ET'!H151)</f>
        <v/>
      </c>
      <c r="J161" s="40" t="str">
        <f>IF(' Peticions ET'!I151="", "",' Peticions ET'!I151)</f>
        <v/>
      </c>
      <c r="K161" s="40" t="str">
        <f>IF(' Peticions ET'!J151="", "",' Peticions ET'!J151)</f>
        <v/>
      </c>
      <c r="L161" s="30" t="str">
        <f>IF(' Peticions ET'!K151="", "",' Peticions ET'!K151)</f>
        <v/>
      </c>
      <c r="M161" s="30" t="str">
        <f>IF(' Peticions ET'!L151="", "",' Peticions ET'!L151)</f>
        <v/>
      </c>
      <c r="N161" s="30" t="str">
        <f>IF(' Peticions ET'!M151="", "",' Peticions ET'!M151)</f>
        <v/>
      </c>
      <c r="O161" s="40" t="str">
        <f>IF(' Peticions ET'!O151="", "",' Peticions ET'!O151)</f>
        <v/>
      </c>
      <c r="P161" s="7" t="str">
        <f>IF(' Peticions ET'!N151="", "",' Peticions ET'!N151)</f>
        <v/>
      </c>
      <c r="Q161" s="31" t="str">
        <f>IF(' Peticions ET'!R151="", "",' Peticions ET'!R151)</f>
        <v/>
      </c>
      <c r="R161" s="31" t="str">
        <f>IF(' Peticions ET'!S151="", "",' Peticions ET'!S151)</f>
        <v/>
      </c>
      <c r="S161" t="str">
        <f>IF(' Peticions ET'!P151="", "",' Peticions ET'!P151)</f>
        <v/>
      </c>
      <c r="T161" s="264" t="str">
        <f>IF(' Peticions ET'!Q151="", "",' Peticions ET'!Q151)</f>
        <v/>
      </c>
      <c r="U161" s="1"/>
      <c r="V161" s="1"/>
      <c r="W161" s="3"/>
      <c r="X161" s="31"/>
      <c r="Y161" s="31"/>
      <c r="Z161" s="31"/>
      <c r="AA161" s="32"/>
      <c r="AB161" s="33"/>
      <c r="AC161" s="33"/>
      <c r="AD161" s="33"/>
      <c r="AE161" s="33"/>
      <c r="AF161" s="34"/>
      <c r="AG161" s="34"/>
      <c r="AH161" s="34"/>
      <c r="AI161" s="34"/>
      <c r="AJ161" s="35" t="str">
        <f>IF(' Peticions ET'!Z151="", "",' Peticions ET'!Z151)</f>
        <v/>
      </c>
      <c r="AK161" s="143"/>
      <c r="AL161" s="36"/>
      <c r="AM161" s="37" t="str">
        <f t="shared" si="40"/>
        <v/>
      </c>
      <c r="AN161" s="38" t="str">
        <f t="shared" si="41"/>
        <v/>
      </c>
      <c r="AO161" s="39" t="str">
        <f t="shared" si="42"/>
        <v/>
      </c>
      <c r="AP161" s="40" t="str">
        <f t="shared" si="43"/>
        <v/>
      </c>
      <c r="AQ161" s="229" t="str">
        <f t="shared" si="44"/>
        <v/>
      </c>
      <c r="AR161" s="220">
        <f>IF(A161="",0,IF(BJ161="S",COUNTIF($AQ$17:AQ161,AQ161),0))</f>
        <v>0</v>
      </c>
      <c r="AS161" s="41" t="str">
        <f t="shared" si="55"/>
        <v/>
      </c>
      <c r="AT161" s="42">
        <f xml:space="preserve"> IF(AS161&lt;&gt;"",VLOOKUP(AS161,Calculs!$B$2:$C$34,2,FALSE),0)</f>
        <v>0</v>
      </c>
      <c r="AU161" s="42">
        <f>IF(I161&lt;&gt;"",IF(LEFT(I161,1)="S", Calculs!$C$63,0),0)</f>
        <v>0</v>
      </c>
      <c r="AV161" s="42">
        <f>IF(J161&lt;&gt;"",IF(LEFT(J161,1)="S", Calculs!$C$53,0),0)</f>
        <v>0</v>
      </c>
      <c r="AW161" s="42">
        <f>IF(K161&lt;&gt;"",IF(LEFT(K161,1)="S", Calculs!$C$54,0),0)</f>
        <v>0</v>
      </c>
      <c r="AX161" s="43" t="str">
        <f t="shared" si="45"/>
        <v/>
      </c>
      <c r="AY161" s="43" t="str">
        <f t="shared" si="46"/>
        <v/>
      </c>
      <c r="AZ161" s="43">
        <f>SUMIF(Calculs!$B$2:$B$34,AX161,Calculs!$C$2:$C$34)</f>
        <v>0</v>
      </c>
      <c r="BA161" s="42">
        <f>IF(O161&lt;&gt;"",IF(LEFT(O161,1)="S", Calculs!$C$54,0),0)</f>
        <v>0</v>
      </c>
      <c r="BB161" s="42">
        <f>IF(P161&lt;&gt;"",IF(LEFT(P161,1)="S", Calculs!$C$53,0),0)</f>
        <v>0</v>
      </c>
      <c r="BC161" s="229" t="str">
        <f t="shared" si="47"/>
        <v/>
      </c>
      <c r="BD161" s="220">
        <f>IF(A161="",0, IF(BK161="S",COUNTIF($BC$17:BC161,BC161),0))</f>
        <v>0</v>
      </c>
      <c r="BE161" s="42">
        <f xml:space="preserve"> IF(Q161&lt;&gt;"",IF(Q161&lt;&gt;"Sense monitor",VLOOKUP(_xlfn.CONCAT(LEFT(Q161,2),IF(BF161="NO",".SA",".AA")),Calculs!$B$41:$C$48,2,FALSE),0),0)</f>
        <v>0</v>
      </c>
      <c r="BF161" s="42" t="str">
        <f t="shared" si="48"/>
        <v>NO</v>
      </c>
      <c r="BG161" s="43" t="str">
        <f t="shared" si="56"/>
        <v/>
      </c>
      <c r="BH161" s="42">
        <f>SUMIF(Calculs!$B$32:$B$36,TRIM(BG161),Calculs!$C$32:$C$36)</f>
        <v>0</v>
      </c>
      <c r="BI161" s="42">
        <f>IF(T161&lt;&gt;"",IF(LEFT(T161,1)="S", SUMIF(Calculs!$B$67:$B$70, TRIM(BG161), Calculs!$C$67:$C$70),0),0)</f>
        <v>0</v>
      </c>
      <c r="BJ161" s="40" t="str">
        <f t="shared" si="57"/>
        <v>N</v>
      </c>
      <c r="BK161" s="219" t="str">
        <f t="shared" si="49"/>
        <v>N</v>
      </c>
      <c r="BL161" s="42">
        <f t="shared" si="58"/>
        <v>0</v>
      </c>
      <c r="BM161" s="42"/>
      <c r="BN161" s="42"/>
      <c r="BO161" s="42">
        <f>IF(B161="",0,IF(AND(BJ161="S",AR161=1), VLOOKUP(B161,Calculs!$B$94:$D$99,3), 0) + IF(AND(BK161="S",BD161=1), VLOOKUP(B161,Calculs!$B$94:$F$99,5), 0))</f>
        <v>0</v>
      </c>
      <c r="BP161" s="40" t="str">
        <f t="shared" si="50"/>
        <v/>
      </c>
      <c r="BQ161" s="219" t="str">
        <f t="shared" si="51"/>
        <v/>
      </c>
      <c r="BR161" s="264" t="str">
        <f t="shared" si="52"/>
        <v/>
      </c>
      <c r="BS161" s="264" t="str">
        <f t="shared" si="53"/>
        <v/>
      </c>
    </row>
    <row r="162" spans="1:71" ht="12.75" customHeight="1">
      <c r="A162" s="217" t="str">
        <f>IF(' Peticions ET'!A152="", "",' Peticions ET'!A152)</f>
        <v/>
      </c>
      <c r="B162" s="167" t="str">
        <f t="shared" si="54"/>
        <v/>
      </c>
      <c r="C162" s="167" t="str">
        <f>IF(' Peticions ET'!B152="", "",' Peticions ET'!B152)</f>
        <v/>
      </c>
      <c r="D162" s="167" t="str">
        <f>IF(' Peticions ET'!C152="", "",' Peticions ET'!C152)</f>
        <v/>
      </c>
      <c r="E162" s="167" t="str">
        <f>IF(' Peticions ET'!D152="", "",' Peticions ET'!D152)</f>
        <v/>
      </c>
      <c r="F162" s="166" t="str">
        <f>IF(' Peticions ET'!E152="", "",' Peticions ET'!E152)</f>
        <v/>
      </c>
      <c r="G162" s="166" t="str">
        <f>IF(' Peticions ET'!F152="", "",' Peticions ET'!F152)</f>
        <v/>
      </c>
      <c r="H162" s="30" t="str">
        <f>IF(' Peticions ET'!G152="", "",' Peticions ET'!G152)</f>
        <v/>
      </c>
      <c r="I162" s="40" t="str">
        <f>IF(' Peticions ET'!H152="", "",' Peticions ET'!H152)</f>
        <v/>
      </c>
      <c r="J162" s="40" t="str">
        <f>IF(' Peticions ET'!I152="", "",' Peticions ET'!I152)</f>
        <v/>
      </c>
      <c r="K162" s="40" t="str">
        <f>IF(' Peticions ET'!J152="", "",' Peticions ET'!J152)</f>
        <v/>
      </c>
      <c r="L162" s="30" t="str">
        <f>IF(' Peticions ET'!K152="", "",' Peticions ET'!K152)</f>
        <v/>
      </c>
      <c r="M162" s="30" t="str">
        <f>IF(' Peticions ET'!L152="", "",' Peticions ET'!L152)</f>
        <v/>
      </c>
      <c r="N162" s="30" t="str">
        <f>IF(' Peticions ET'!M152="", "",' Peticions ET'!M152)</f>
        <v/>
      </c>
      <c r="O162" s="40" t="str">
        <f>IF(' Peticions ET'!O152="", "",' Peticions ET'!O152)</f>
        <v/>
      </c>
      <c r="P162" s="7" t="str">
        <f>IF(' Peticions ET'!N152="", "",' Peticions ET'!N152)</f>
        <v/>
      </c>
      <c r="Q162" s="31" t="str">
        <f>IF(' Peticions ET'!R152="", "",' Peticions ET'!R152)</f>
        <v/>
      </c>
      <c r="R162" s="31" t="str">
        <f>IF(' Peticions ET'!S152="", "",' Peticions ET'!S152)</f>
        <v/>
      </c>
      <c r="S162" t="str">
        <f>IF(' Peticions ET'!P152="", "",' Peticions ET'!P152)</f>
        <v/>
      </c>
      <c r="T162" s="264" t="str">
        <f>IF(' Peticions ET'!Q152="", "",' Peticions ET'!Q152)</f>
        <v/>
      </c>
      <c r="U162" s="1"/>
      <c r="V162" s="1"/>
      <c r="W162" s="3"/>
      <c r="X162" s="31"/>
      <c r="Y162" s="31"/>
      <c r="Z162" s="31"/>
      <c r="AA162" s="32"/>
      <c r="AB162" s="33"/>
      <c r="AC162" s="33"/>
      <c r="AD162" s="33"/>
      <c r="AE162" s="33"/>
      <c r="AF162" s="34"/>
      <c r="AG162" s="34"/>
      <c r="AH162" s="34"/>
      <c r="AI162" s="34"/>
      <c r="AJ162" s="35" t="str">
        <f>IF(' Peticions ET'!Z152="", "",' Peticions ET'!Z152)</f>
        <v/>
      </c>
      <c r="AK162" s="143"/>
      <c r="AL162" s="36"/>
      <c r="AM162" s="37" t="str">
        <f t="shared" si="40"/>
        <v/>
      </c>
      <c r="AN162" s="38" t="str">
        <f t="shared" si="41"/>
        <v/>
      </c>
      <c r="AO162" s="39" t="str">
        <f t="shared" si="42"/>
        <v/>
      </c>
      <c r="AP162" s="40" t="str">
        <f t="shared" si="43"/>
        <v/>
      </c>
      <c r="AQ162" s="229" t="str">
        <f t="shared" si="44"/>
        <v/>
      </c>
      <c r="AR162" s="220">
        <f>IF(A162="",0,IF(BJ162="S",COUNTIF($AQ$17:AQ162,AQ162),0))</f>
        <v>0</v>
      </c>
      <c r="AS162" s="41" t="str">
        <f t="shared" si="55"/>
        <v/>
      </c>
      <c r="AT162" s="42">
        <f xml:space="preserve"> IF(AS162&lt;&gt;"",VLOOKUP(AS162,Calculs!$B$2:$C$34,2,FALSE),0)</f>
        <v>0</v>
      </c>
      <c r="AU162" s="42">
        <f>IF(I162&lt;&gt;"",IF(LEFT(I162,1)="S", Calculs!$C$63,0),0)</f>
        <v>0</v>
      </c>
      <c r="AV162" s="42">
        <f>IF(J162&lt;&gt;"",IF(LEFT(J162,1)="S", Calculs!$C$53,0),0)</f>
        <v>0</v>
      </c>
      <c r="AW162" s="42">
        <f>IF(K162&lt;&gt;"",IF(LEFT(K162,1)="S", Calculs!$C$54,0),0)</f>
        <v>0</v>
      </c>
      <c r="AX162" s="43" t="str">
        <f t="shared" si="45"/>
        <v/>
      </c>
      <c r="AY162" s="43" t="str">
        <f t="shared" si="46"/>
        <v/>
      </c>
      <c r="AZ162" s="43">
        <f>SUMIF(Calculs!$B$2:$B$34,AX162,Calculs!$C$2:$C$34)</f>
        <v>0</v>
      </c>
      <c r="BA162" s="42">
        <f>IF(O162&lt;&gt;"",IF(LEFT(O162,1)="S", Calculs!$C$54,0),0)</f>
        <v>0</v>
      </c>
      <c r="BB162" s="42">
        <f>IF(P162&lt;&gt;"",IF(LEFT(P162,1)="S", Calculs!$C$53,0),0)</f>
        <v>0</v>
      </c>
      <c r="BC162" s="229" t="str">
        <f t="shared" si="47"/>
        <v/>
      </c>
      <c r="BD162" s="220">
        <f>IF(A162="",0, IF(BK162="S",COUNTIF($BC$17:BC162,BC162),0))</f>
        <v>0</v>
      </c>
      <c r="BE162" s="42">
        <f xml:space="preserve"> IF(Q162&lt;&gt;"",IF(Q162&lt;&gt;"Sense monitor",VLOOKUP(_xlfn.CONCAT(LEFT(Q162,2),IF(BF162="NO",".SA",".AA")),Calculs!$B$41:$C$48,2,FALSE),0),0)</f>
        <v>0</v>
      </c>
      <c r="BF162" s="42" t="str">
        <f t="shared" si="48"/>
        <v>NO</v>
      </c>
      <c r="BG162" s="43" t="str">
        <f t="shared" si="56"/>
        <v/>
      </c>
      <c r="BH162" s="42">
        <f>SUMIF(Calculs!$B$32:$B$36,TRIM(BG162),Calculs!$C$32:$C$36)</f>
        <v>0</v>
      </c>
      <c r="BI162" s="42">
        <f>IF(T162&lt;&gt;"",IF(LEFT(T162,1)="S", SUMIF(Calculs!$B$67:$B$70, TRIM(BG162), Calculs!$C$67:$C$70),0),0)</f>
        <v>0</v>
      </c>
      <c r="BJ162" s="40" t="str">
        <f t="shared" si="57"/>
        <v>N</v>
      </c>
      <c r="BK162" s="219" t="str">
        <f t="shared" si="49"/>
        <v>N</v>
      </c>
      <c r="BL162" s="42">
        <f t="shared" si="58"/>
        <v>0</v>
      </c>
      <c r="BM162" s="42"/>
      <c r="BN162" s="42"/>
      <c r="BO162" s="42">
        <f>IF(B162="",0,IF(AND(BJ162="S",AR162=1), VLOOKUP(B162,Calculs!$B$94:$D$99,3), 0) + IF(AND(BK162="S",BD162=1), VLOOKUP(B162,Calculs!$B$94:$F$99,5), 0))</f>
        <v>0</v>
      </c>
      <c r="BP162" s="40" t="str">
        <f t="shared" si="50"/>
        <v/>
      </c>
      <c r="BQ162" s="219" t="str">
        <f t="shared" si="51"/>
        <v/>
      </c>
      <c r="BR162" s="264" t="str">
        <f t="shared" si="52"/>
        <v/>
      </c>
      <c r="BS162" s="264" t="str">
        <f t="shared" si="53"/>
        <v/>
      </c>
    </row>
    <row r="163" spans="1:71" ht="12.75" customHeight="1">
      <c r="A163" s="217" t="str">
        <f>IF(' Peticions ET'!A153="", "",' Peticions ET'!A153)</f>
        <v/>
      </c>
      <c r="B163" s="167" t="str">
        <f t="shared" si="54"/>
        <v/>
      </c>
      <c r="C163" s="167" t="str">
        <f>IF(' Peticions ET'!B153="", "",' Peticions ET'!B153)</f>
        <v/>
      </c>
      <c r="D163" s="167" t="str">
        <f>IF(' Peticions ET'!C153="", "",' Peticions ET'!C153)</f>
        <v/>
      </c>
      <c r="E163" s="167" t="str">
        <f>IF(' Peticions ET'!D153="", "",' Peticions ET'!D153)</f>
        <v/>
      </c>
      <c r="F163" s="166" t="str">
        <f>IF(' Peticions ET'!E153="", "",' Peticions ET'!E153)</f>
        <v/>
      </c>
      <c r="G163" s="166" t="str">
        <f>IF(' Peticions ET'!F153="", "",' Peticions ET'!F153)</f>
        <v/>
      </c>
      <c r="H163" s="30" t="str">
        <f>IF(' Peticions ET'!G153="", "",' Peticions ET'!G153)</f>
        <v/>
      </c>
      <c r="I163" s="40" t="str">
        <f>IF(' Peticions ET'!H153="", "",' Peticions ET'!H153)</f>
        <v/>
      </c>
      <c r="J163" s="40" t="str">
        <f>IF(' Peticions ET'!I153="", "",' Peticions ET'!I153)</f>
        <v/>
      </c>
      <c r="K163" s="40" t="str">
        <f>IF(' Peticions ET'!J153="", "",' Peticions ET'!J153)</f>
        <v/>
      </c>
      <c r="L163" s="30" t="str">
        <f>IF(' Peticions ET'!K153="", "",' Peticions ET'!K153)</f>
        <v/>
      </c>
      <c r="M163" s="30" t="str">
        <f>IF(' Peticions ET'!L153="", "",' Peticions ET'!L153)</f>
        <v/>
      </c>
      <c r="N163" s="30" t="str">
        <f>IF(' Peticions ET'!M153="", "",' Peticions ET'!M153)</f>
        <v/>
      </c>
      <c r="O163" s="40" t="str">
        <f>IF(' Peticions ET'!O153="", "",' Peticions ET'!O153)</f>
        <v/>
      </c>
      <c r="P163" s="7" t="str">
        <f>IF(' Peticions ET'!N153="", "",' Peticions ET'!N153)</f>
        <v/>
      </c>
      <c r="Q163" s="31" t="str">
        <f>IF(' Peticions ET'!R153="", "",' Peticions ET'!R153)</f>
        <v/>
      </c>
      <c r="R163" s="31" t="str">
        <f>IF(' Peticions ET'!S153="", "",' Peticions ET'!S153)</f>
        <v/>
      </c>
      <c r="S163" t="str">
        <f>IF(' Peticions ET'!P153="", "",' Peticions ET'!P153)</f>
        <v/>
      </c>
      <c r="T163" s="264" t="str">
        <f>IF(' Peticions ET'!Q153="", "",' Peticions ET'!Q153)</f>
        <v/>
      </c>
      <c r="U163" s="1"/>
      <c r="V163" s="1"/>
      <c r="W163" s="3"/>
      <c r="X163" s="31"/>
      <c r="Y163" s="31"/>
      <c r="Z163" s="31"/>
      <c r="AA163" s="32"/>
      <c r="AB163" s="33"/>
      <c r="AC163" s="33"/>
      <c r="AD163" s="33"/>
      <c r="AE163" s="33"/>
      <c r="AF163" s="34"/>
      <c r="AG163" s="34"/>
      <c r="AH163" s="34"/>
      <c r="AI163" s="34"/>
      <c r="AJ163" s="35" t="str">
        <f>IF(' Peticions ET'!Z153="", "",' Peticions ET'!Z153)</f>
        <v/>
      </c>
      <c r="AK163" s="143"/>
      <c r="AL163" s="36"/>
      <c r="AM163" s="37" t="str">
        <f t="shared" si="40"/>
        <v/>
      </c>
      <c r="AN163" s="38" t="str">
        <f t="shared" si="41"/>
        <v/>
      </c>
      <c r="AO163" s="39" t="str">
        <f t="shared" si="42"/>
        <v/>
      </c>
      <c r="AP163" s="40" t="str">
        <f t="shared" si="43"/>
        <v/>
      </c>
      <c r="AQ163" s="229" t="str">
        <f t="shared" si="44"/>
        <v/>
      </c>
      <c r="AR163" s="220">
        <f>IF(A163="",0,IF(BJ163="S",COUNTIF($AQ$17:AQ163,AQ163),0))</f>
        <v>0</v>
      </c>
      <c r="AS163" s="41" t="str">
        <f t="shared" si="55"/>
        <v/>
      </c>
      <c r="AT163" s="42">
        <f xml:space="preserve"> IF(AS163&lt;&gt;"",VLOOKUP(AS163,Calculs!$B$2:$C$34,2,FALSE),0)</f>
        <v>0</v>
      </c>
      <c r="AU163" s="42">
        <f>IF(I163&lt;&gt;"",IF(LEFT(I163,1)="S", Calculs!$C$63,0),0)</f>
        <v>0</v>
      </c>
      <c r="AV163" s="42">
        <f>IF(J163&lt;&gt;"",IF(LEFT(J163,1)="S", Calculs!$C$53,0),0)</f>
        <v>0</v>
      </c>
      <c r="AW163" s="42">
        <f>IF(K163&lt;&gt;"",IF(LEFT(K163,1)="S", Calculs!$C$54,0),0)</f>
        <v>0</v>
      </c>
      <c r="AX163" s="43" t="str">
        <f t="shared" si="45"/>
        <v/>
      </c>
      <c r="AY163" s="43" t="str">
        <f t="shared" si="46"/>
        <v/>
      </c>
      <c r="AZ163" s="43">
        <f>SUMIF(Calculs!$B$2:$B$34,AX163,Calculs!$C$2:$C$34)</f>
        <v>0</v>
      </c>
      <c r="BA163" s="42">
        <f>IF(O163&lt;&gt;"",IF(LEFT(O163,1)="S", Calculs!$C$54,0),0)</f>
        <v>0</v>
      </c>
      <c r="BB163" s="42">
        <f>IF(P163&lt;&gt;"",IF(LEFT(P163,1)="S", Calculs!$C$53,0),0)</f>
        <v>0</v>
      </c>
      <c r="BC163" s="229" t="str">
        <f t="shared" si="47"/>
        <v/>
      </c>
      <c r="BD163" s="220">
        <f>IF(A163="",0, IF(BK163="S",COUNTIF($BC$17:BC163,BC163),0))</f>
        <v>0</v>
      </c>
      <c r="BE163" s="42">
        <f xml:space="preserve"> IF(Q163&lt;&gt;"",IF(Q163&lt;&gt;"Sense monitor",VLOOKUP(_xlfn.CONCAT(LEFT(Q163,2),IF(BF163="NO",".SA",".AA")),Calculs!$B$41:$C$48,2,FALSE),0),0)</f>
        <v>0</v>
      </c>
      <c r="BF163" s="42" t="str">
        <f t="shared" si="48"/>
        <v>NO</v>
      </c>
      <c r="BG163" s="43" t="str">
        <f t="shared" si="56"/>
        <v/>
      </c>
      <c r="BH163" s="42">
        <f>SUMIF(Calculs!$B$32:$B$36,TRIM(BG163),Calculs!$C$32:$C$36)</f>
        <v>0</v>
      </c>
      <c r="BI163" s="42">
        <f>IF(T163&lt;&gt;"",IF(LEFT(T163,1)="S", SUMIF(Calculs!$B$67:$B$70, TRIM(BG163), Calculs!$C$67:$C$70),0),0)</f>
        <v>0</v>
      </c>
      <c r="BJ163" s="40" t="str">
        <f t="shared" si="57"/>
        <v>N</v>
      </c>
      <c r="BK163" s="219" t="str">
        <f t="shared" si="49"/>
        <v>N</v>
      </c>
      <c r="BL163" s="42">
        <f t="shared" si="58"/>
        <v>0</v>
      </c>
      <c r="BM163" s="42"/>
      <c r="BN163" s="42"/>
      <c r="BO163" s="42">
        <f>IF(B163="",0,IF(AND(BJ163="S",AR163=1), VLOOKUP(B163,Calculs!$B$94:$D$99,3), 0) + IF(AND(BK163="S",BD163=1), VLOOKUP(B163,Calculs!$B$94:$F$99,5), 0))</f>
        <v>0</v>
      </c>
      <c r="BP163" s="40" t="str">
        <f t="shared" si="50"/>
        <v/>
      </c>
      <c r="BQ163" s="219" t="str">
        <f t="shared" si="51"/>
        <v/>
      </c>
      <c r="BR163" s="264" t="str">
        <f t="shared" si="52"/>
        <v/>
      </c>
      <c r="BS163" s="264" t="str">
        <f t="shared" si="53"/>
        <v/>
      </c>
    </row>
    <row r="164" spans="1:71" ht="12.75" customHeight="1">
      <c r="A164" s="217" t="str">
        <f>IF(' Peticions ET'!A154="", "",' Peticions ET'!A154)</f>
        <v/>
      </c>
      <c r="B164" s="167" t="str">
        <f t="shared" si="54"/>
        <v/>
      </c>
      <c r="C164" s="167" t="str">
        <f>IF(' Peticions ET'!B154="", "",' Peticions ET'!B154)</f>
        <v/>
      </c>
      <c r="D164" s="167" t="str">
        <f>IF(' Peticions ET'!C154="", "",' Peticions ET'!C154)</f>
        <v/>
      </c>
      <c r="E164" s="167" t="str">
        <f>IF(' Peticions ET'!D154="", "",' Peticions ET'!D154)</f>
        <v/>
      </c>
      <c r="F164" s="166" t="str">
        <f>IF(' Peticions ET'!E154="", "",' Peticions ET'!E154)</f>
        <v/>
      </c>
      <c r="G164" s="166" t="str">
        <f>IF(' Peticions ET'!F154="", "",' Peticions ET'!F154)</f>
        <v/>
      </c>
      <c r="H164" s="30" t="str">
        <f>IF(' Peticions ET'!G154="", "",' Peticions ET'!G154)</f>
        <v/>
      </c>
      <c r="I164" s="40" t="str">
        <f>IF(' Peticions ET'!H154="", "",' Peticions ET'!H154)</f>
        <v/>
      </c>
      <c r="J164" s="40" t="str">
        <f>IF(' Peticions ET'!I154="", "",' Peticions ET'!I154)</f>
        <v/>
      </c>
      <c r="K164" s="40" t="str">
        <f>IF(' Peticions ET'!J154="", "",' Peticions ET'!J154)</f>
        <v/>
      </c>
      <c r="L164" s="30" t="str">
        <f>IF(' Peticions ET'!K154="", "",' Peticions ET'!K154)</f>
        <v/>
      </c>
      <c r="M164" s="30" t="str">
        <f>IF(' Peticions ET'!L154="", "",' Peticions ET'!L154)</f>
        <v/>
      </c>
      <c r="N164" s="30" t="str">
        <f>IF(' Peticions ET'!M154="", "",' Peticions ET'!M154)</f>
        <v/>
      </c>
      <c r="O164" s="40" t="str">
        <f>IF(' Peticions ET'!O154="", "",' Peticions ET'!O154)</f>
        <v/>
      </c>
      <c r="P164" s="7" t="str">
        <f>IF(' Peticions ET'!N154="", "",' Peticions ET'!N154)</f>
        <v/>
      </c>
      <c r="Q164" s="31" t="str">
        <f>IF(' Peticions ET'!R154="", "",' Peticions ET'!R154)</f>
        <v/>
      </c>
      <c r="R164" s="31" t="str">
        <f>IF(' Peticions ET'!S154="", "",' Peticions ET'!S154)</f>
        <v/>
      </c>
      <c r="S164" t="str">
        <f>IF(' Peticions ET'!P154="", "",' Peticions ET'!P154)</f>
        <v/>
      </c>
      <c r="T164" s="264" t="str">
        <f>IF(' Peticions ET'!Q154="", "",' Peticions ET'!Q154)</f>
        <v/>
      </c>
      <c r="U164" s="1"/>
      <c r="V164" s="1"/>
      <c r="W164" s="3"/>
      <c r="X164" s="31"/>
      <c r="Y164" s="31"/>
      <c r="Z164" s="31"/>
      <c r="AA164" s="32"/>
      <c r="AB164" s="33"/>
      <c r="AC164" s="33"/>
      <c r="AD164" s="33"/>
      <c r="AE164" s="33"/>
      <c r="AF164" s="34"/>
      <c r="AG164" s="34"/>
      <c r="AH164" s="34"/>
      <c r="AI164" s="34"/>
      <c r="AJ164" s="35" t="str">
        <f>IF(' Peticions ET'!Z154="", "",' Peticions ET'!Z154)</f>
        <v/>
      </c>
      <c r="AK164" s="143"/>
      <c r="AL164" s="36"/>
      <c r="AM164" s="37" t="str">
        <f t="shared" si="40"/>
        <v/>
      </c>
      <c r="AN164" s="38" t="str">
        <f t="shared" si="41"/>
        <v/>
      </c>
      <c r="AO164" s="39" t="str">
        <f t="shared" si="42"/>
        <v/>
      </c>
      <c r="AP164" s="40" t="str">
        <f t="shared" si="43"/>
        <v/>
      </c>
      <c r="AQ164" s="229" t="str">
        <f t="shared" si="44"/>
        <v/>
      </c>
      <c r="AR164" s="220">
        <f>IF(A164="",0,IF(BJ164="S",COUNTIF($AQ$17:AQ164,AQ164),0))</f>
        <v>0</v>
      </c>
      <c r="AS164" s="41" t="str">
        <f t="shared" si="55"/>
        <v/>
      </c>
      <c r="AT164" s="42">
        <f xml:space="preserve"> IF(AS164&lt;&gt;"",VLOOKUP(AS164,Calculs!$B$2:$C$34,2,FALSE),0)</f>
        <v>0</v>
      </c>
      <c r="AU164" s="42">
        <f>IF(I164&lt;&gt;"",IF(LEFT(I164,1)="S", Calculs!$C$63,0),0)</f>
        <v>0</v>
      </c>
      <c r="AV164" s="42">
        <f>IF(J164&lt;&gt;"",IF(LEFT(J164,1)="S", Calculs!$C$53,0),0)</f>
        <v>0</v>
      </c>
      <c r="AW164" s="42">
        <f>IF(K164&lt;&gt;"",IF(LEFT(K164,1)="S", Calculs!$C$54,0),0)</f>
        <v>0</v>
      </c>
      <c r="AX164" s="43" t="str">
        <f t="shared" si="45"/>
        <v/>
      </c>
      <c r="AY164" s="43" t="str">
        <f t="shared" si="46"/>
        <v/>
      </c>
      <c r="AZ164" s="43">
        <f>SUMIF(Calculs!$B$2:$B$34,AX164,Calculs!$C$2:$C$34)</f>
        <v>0</v>
      </c>
      <c r="BA164" s="42">
        <f>IF(O164&lt;&gt;"",IF(LEFT(O164,1)="S", Calculs!$C$54,0),0)</f>
        <v>0</v>
      </c>
      <c r="BB164" s="42">
        <f>IF(P164&lt;&gt;"",IF(LEFT(P164,1)="S", Calculs!$C$53,0),0)</f>
        <v>0</v>
      </c>
      <c r="BC164" s="229" t="str">
        <f t="shared" si="47"/>
        <v/>
      </c>
      <c r="BD164" s="220">
        <f>IF(A164="",0, IF(BK164="S",COUNTIF($BC$17:BC164,BC164),0))</f>
        <v>0</v>
      </c>
      <c r="BE164" s="42">
        <f xml:space="preserve"> IF(Q164&lt;&gt;"",IF(Q164&lt;&gt;"Sense monitor",VLOOKUP(_xlfn.CONCAT(LEFT(Q164,2),IF(BF164="NO",".SA",".AA")),Calculs!$B$41:$C$48,2,FALSE),0),0)</f>
        <v>0</v>
      </c>
      <c r="BF164" s="42" t="str">
        <f t="shared" si="48"/>
        <v>NO</v>
      </c>
      <c r="BG164" s="43" t="str">
        <f t="shared" si="56"/>
        <v/>
      </c>
      <c r="BH164" s="42">
        <f>SUMIF(Calculs!$B$32:$B$36,TRIM(BG164),Calculs!$C$32:$C$36)</f>
        <v>0</v>
      </c>
      <c r="BI164" s="42">
        <f>IF(T164&lt;&gt;"",IF(LEFT(T164,1)="S", SUMIF(Calculs!$B$67:$B$70, TRIM(BG164), Calculs!$C$67:$C$70),0),0)</f>
        <v>0</v>
      </c>
      <c r="BJ164" s="40" t="str">
        <f t="shared" si="57"/>
        <v>N</v>
      </c>
      <c r="BK164" s="219" t="str">
        <f t="shared" si="49"/>
        <v>N</v>
      </c>
      <c r="BL164" s="42">
        <f t="shared" si="58"/>
        <v>0</v>
      </c>
      <c r="BM164" s="42"/>
      <c r="BN164" s="42"/>
      <c r="BO164" s="42">
        <f>IF(B164="",0,IF(AND(BJ164="S",AR164=1), VLOOKUP(B164,Calculs!$B$94:$D$99,3), 0) + IF(AND(BK164="S",BD164=1), VLOOKUP(B164,Calculs!$B$94:$F$99,5), 0))</f>
        <v>0</v>
      </c>
      <c r="BP164" s="40" t="str">
        <f t="shared" si="50"/>
        <v/>
      </c>
      <c r="BQ164" s="219" t="str">
        <f t="shared" si="51"/>
        <v/>
      </c>
      <c r="BR164" s="264" t="str">
        <f t="shared" si="52"/>
        <v/>
      </c>
      <c r="BS164" s="264" t="str">
        <f t="shared" si="53"/>
        <v/>
      </c>
    </row>
    <row r="165" spans="1:71" ht="12.75" customHeight="1">
      <c r="A165" s="217" t="str">
        <f>IF(' Peticions ET'!A155="", "",' Peticions ET'!A155)</f>
        <v/>
      </c>
      <c r="B165" s="167" t="str">
        <f t="shared" si="54"/>
        <v/>
      </c>
      <c r="C165" s="167" t="str">
        <f>IF(' Peticions ET'!B155="", "",' Peticions ET'!B155)</f>
        <v/>
      </c>
      <c r="D165" s="167" t="str">
        <f>IF(' Peticions ET'!C155="", "",' Peticions ET'!C155)</f>
        <v/>
      </c>
      <c r="E165" s="167" t="str">
        <f>IF(' Peticions ET'!D155="", "",' Peticions ET'!D155)</f>
        <v/>
      </c>
      <c r="F165" s="166" t="str">
        <f>IF(' Peticions ET'!E155="", "",' Peticions ET'!E155)</f>
        <v/>
      </c>
      <c r="G165" s="166" t="str">
        <f>IF(' Peticions ET'!F155="", "",' Peticions ET'!F155)</f>
        <v/>
      </c>
      <c r="H165" s="30" t="str">
        <f>IF(' Peticions ET'!G155="", "",' Peticions ET'!G155)</f>
        <v/>
      </c>
      <c r="I165" s="40" t="str">
        <f>IF(' Peticions ET'!H155="", "",' Peticions ET'!H155)</f>
        <v/>
      </c>
      <c r="J165" s="40" t="str">
        <f>IF(' Peticions ET'!I155="", "",' Peticions ET'!I155)</f>
        <v/>
      </c>
      <c r="K165" s="40" t="str">
        <f>IF(' Peticions ET'!J155="", "",' Peticions ET'!J155)</f>
        <v/>
      </c>
      <c r="L165" s="30" t="str">
        <f>IF(' Peticions ET'!K155="", "",' Peticions ET'!K155)</f>
        <v/>
      </c>
      <c r="M165" s="30" t="str">
        <f>IF(' Peticions ET'!L155="", "",' Peticions ET'!L155)</f>
        <v/>
      </c>
      <c r="N165" s="30" t="str">
        <f>IF(' Peticions ET'!M155="", "",' Peticions ET'!M155)</f>
        <v/>
      </c>
      <c r="O165" s="40" t="str">
        <f>IF(' Peticions ET'!O155="", "",' Peticions ET'!O155)</f>
        <v/>
      </c>
      <c r="P165" s="7" t="str">
        <f>IF(' Peticions ET'!N155="", "",' Peticions ET'!N155)</f>
        <v/>
      </c>
      <c r="Q165" s="31" t="str">
        <f>IF(' Peticions ET'!R155="", "",' Peticions ET'!R155)</f>
        <v/>
      </c>
      <c r="R165" s="31" t="str">
        <f>IF(' Peticions ET'!S155="", "",' Peticions ET'!S155)</f>
        <v/>
      </c>
      <c r="S165" t="str">
        <f>IF(' Peticions ET'!P155="", "",' Peticions ET'!P155)</f>
        <v/>
      </c>
      <c r="T165" s="264" t="str">
        <f>IF(' Peticions ET'!Q155="", "",' Peticions ET'!Q155)</f>
        <v/>
      </c>
      <c r="U165" s="1"/>
      <c r="V165" s="1"/>
      <c r="W165" s="3"/>
      <c r="X165" s="31"/>
      <c r="Y165" s="31"/>
      <c r="Z165" s="31"/>
      <c r="AA165" s="32"/>
      <c r="AB165" s="33"/>
      <c r="AC165" s="33"/>
      <c r="AD165" s="33"/>
      <c r="AE165" s="33"/>
      <c r="AF165" s="34"/>
      <c r="AG165" s="34"/>
      <c r="AH165" s="34"/>
      <c r="AI165" s="34"/>
      <c r="AJ165" s="35" t="str">
        <f>IF(' Peticions ET'!Z155="", "",' Peticions ET'!Z155)</f>
        <v/>
      </c>
      <c r="AK165" s="143"/>
      <c r="AL165" s="36"/>
      <c r="AM165" s="37" t="str">
        <f t="shared" si="40"/>
        <v/>
      </c>
      <c r="AN165" s="38" t="str">
        <f t="shared" si="41"/>
        <v/>
      </c>
      <c r="AO165" s="39" t="str">
        <f t="shared" si="42"/>
        <v/>
      </c>
      <c r="AP165" s="40" t="str">
        <f t="shared" si="43"/>
        <v/>
      </c>
      <c r="AQ165" s="229" t="str">
        <f t="shared" si="44"/>
        <v/>
      </c>
      <c r="AR165" s="220">
        <f>IF(A165="",0,IF(BJ165="S",COUNTIF($AQ$17:AQ165,AQ165),0))</f>
        <v>0</v>
      </c>
      <c r="AS165" s="41" t="str">
        <f t="shared" si="55"/>
        <v/>
      </c>
      <c r="AT165" s="42">
        <f xml:space="preserve"> IF(AS165&lt;&gt;"",VLOOKUP(AS165,Calculs!$B$2:$C$34,2,FALSE),0)</f>
        <v>0</v>
      </c>
      <c r="AU165" s="42">
        <f>IF(I165&lt;&gt;"",IF(LEFT(I165,1)="S", Calculs!$C$63,0),0)</f>
        <v>0</v>
      </c>
      <c r="AV165" s="42">
        <f>IF(J165&lt;&gt;"",IF(LEFT(J165,1)="S", Calculs!$C$53,0),0)</f>
        <v>0</v>
      </c>
      <c r="AW165" s="42">
        <f>IF(K165&lt;&gt;"",IF(LEFT(K165,1)="S", Calculs!$C$54,0),0)</f>
        <v>0</v>
      </c>
      <c r="AX165" s="43" t="str">
        <f t="shared" si="45"/>
        <v/>
      </c>
      <c r="AY165" s="43" t="str">
        <f t="shared" si="46"/>
        <v/>
      </c>
      <c r="AZ165" s="43">
        <f>SUMIF(Calculs!$B$2:$B$34,AX165,Calculs!$C$2:$C$34)</f>
        <v>0</v>
      </c>
      <c r="BA165" s="42">
        <f>IF(O165&lt;&gt;"",IF(LEFT(O165,1)="S", Calculs!$C$54,0),0)</f>
        <v>0</v>
      </c>
      <c r="BB165" s="42">
        <f>IF(P165&lt;&gt;"",IF(LEFT(P165,1)="S", Calculs!$C$53,0),0)</f>
        <v>0</v>
      </c>
      <c r="BC165" s="229" t="str">
        <f t="shared" si="47"/>
        <v/>
      </c>
      <c r="BD165" s="220">
        <f>IF(A165="",0, IF(BK165="S",COUNTIF($BC$17:BC165,BC165),0))</f>
        <v>0</v>
      </c>
      <c r="BE165" s="42">
        <f xml:space="preserve"> IF(Q165&lt;&gt;"",IF(Q165&lt;&gt;"Sense monitor",VLOOKUP(_xlfn.CONCAT(LEFT(Q165,2),IF(BF165="NO",".SA",".AA")),Calculs!$B$41:$C$48,2,FALSE),0),0)</f>
        <v>0</v>
      </c>
      <c r="BF165" s="42" t="str">
        <f t="shared" si="48"/>
        <v>NO</v>
      </c>
      <c r="BG165" s="43" t="str">
        <f t="shared" si="56"/>
        <v/>
      </c>
      <c r="BH165" s="42">
        <f>SUMIF(Calculs!$B$32:$B$36,TRIM(BG165),Calculs!$C$32:$C$36)</f>
        <v>0</v>
      </c>
      <c r="BI165" s="42">
        <f>IF(T165&lt;&gt;"",IF(LEFT(T165,1)="S", SUMIF(Calculs!$B$67:$B$70, TRIM(BG165), Calculs!$C$67:$C$70),0),0)</f>
        <v>0</v>
      </c>
      <c r="BJ165" s="40" t="str">
        <f t="shared" si="57"/>
        <v>N</v>
      </c>
      <c r="BK165" s="219" t="str">
        <f t="shared" si="49"/>
        <v>N</v>
      </c>
      <c r="BL165" s="42">
        <f t="shared" si="58"/>
        <v>0</v>
      </c>
      <c r="BM165" s="42"/>
      <c r="BN165" s="42"/>
      <c r="BO165" s="42">
        <f>IF(B165="",0,IF(AND(BJ165="S",AR165=1), VLOOKUP(B165,Calculs!$B$94:$D$99,3), 0) + IF(AND(BK165="S",BD165=1), VLOOKUP(B165,Calculs!$B$94:$F$99,5), 0))</f>
        <v>0</v>
      </c>
      <c r="BP165" s="40" t="str">
        <f t="shared" si="50"/>
        <v/>
      </c>
      <c r="BQ165" s="219" t="str">
        <f t="shared" si="51"/>
        <v/>
      </c>
      <c r="BR165" s="264" t="str">
        <f t="shared" si="52"/>
        <v/>
      </c>
      <c r="BS165" s="264" t="str">
        <f t="shared" si="53"/>
        <v/>
      </c>
    </row>
    <row r="166" spans="1:71" ht="12.75" customHeight="1">
      <c r="A166" s="217" t="str">
        <f>IF(' Peticions ET'!A156="", "",' Peticions ET'!A156)</f>
        <v/>
      </c>
      <c r="B166" s="167" t="str">
        <f t="shared" si="54"/>
        <v/>
      </c>
      <c r="C166" s="167" t="str">
        <f>IF(' Peticions ET'!B156="", "",' Peticions ET'!B156)</f>
        <v/>
      </c>
      <c r="D166" s="167" t="str">
        <f>IF(' Peticions ET'!C156="", "",' Peticions ET'!C156)</f>
        <v/>
      </c>
      <c r="E166" s="167" t="str">
        <f>IF(' Peticions ET'!D156="", "",' Peticions ET'!D156)</f>
        <v/>
      </c>
      <c r="F166" s="166" t="str">
        <f>IF(' Peticions ET'!E156="", "",' Peticions ET'!E156)</f>
        <v/>
      </c>
      <c r="G166" s="166" t="str">
        <f>IF(' Peticions ET'!F156="", "",' Peticions ET'!F156)</f>
        <v/>
      </c>
      <c r="H166" s="30" t="str">
        <f>IF(' Peticions ET'!G156="", "",' Peticions ET'!G156)</f>
        <v/>
      </c>
      <c r="I166" s="40" t="str">
        <f>IF(' Peticions ET'!H156="", "",' Peticions ET'!H156)</f>
        <v/>
      </c>
      <c r="J166" s="40" t="str">
        <f>IF(' Peticions ET'!I156="", "",' Peticions ET'!I156)</f>
        <v/>
      </c>
      <c r="K166" s="40" t="str">
        <f>IF(' Peticions ET'!J156="", "",' Peticions ET'!J156)</f>
        <v/>
      </c>
      <c r="L166" s="30" t="str">
        <f>IF(' Peticions ET'!K156="", "",' Peticions ET'!K156)</f>
        <v/>
      </c>
      <c r="M166" s="30" t="str">
        <f>IF(' Peticions ET'!L156="", "",' Peticions ET'!L156)</f>
        <v/>
      </c>
      <c r="N166" s="30" t="str">
        <f>IF(' Peticions ET'!M156="", "",' Peticions ET'!M156)</f>
        <v/>
      </c>
      <c r="O166" s="40" t="str">
        <f>IF(' Peticions ET'!O156="", "",' Peticions ET'!O156)</f>
        <v/>
      </c>
      <c r="P166" s="7" t="str">
        <f>IF(' Peticions ET'!N156="", "",' Peticions ET'!N156)</f>
        <v/>
      </c>
      <c r="Q166" s="31" t="str">
        <f>IF(' Peticions ET'!R156="", "",' Peticions ET'!R156)</f>
        <v/>
      </c>
      <c r="R166" s="31" t="str">
        <f>IF(' Peticions ET'!S156="", "",' Peticions ET'!S156)</f>
        <v/>
      </c>
      <c r="S166" t="str">
        <f>IF(' Peticions ET'!P156="", "",' Peticions ET'!P156)</f>
        <v/>
      </c>
      <c r="T166" s="264" t="str">
        <f>IF(' Peticions ET'!Q156="", "",' Peticions ET'!Q156)</f>
        <v/>
      </c>
      <c r="U166" s="1"/>
      <c r="V166" s="1"/>
      <c r="W166" s="3"/>
      <c r="X166" s="31"/>
      <c r="Y166" s="31"/>
      <c r="Z166" s="31"/>
      <c r="AA166" s="32"/>
      <c r="AB166" s="33"/>
      <c r="AC166" s="33"/>
      <c r="AD166" s="33"/>
      <c r="AE166" s="33"/>
      <c r="AF166" s="34"/>
      <c r="AG166" s="34"/>
      <c r="AH166" s="34"/>
      <c r="AI166" s="34"/>
      <c r="AJ166" s="35" t="str">
        <f>IF(' Peticions ET'!Z156="", "",' Peticions ET'!Z156)</f>
        <v/>
      </c>
      <c r="AK166" s="143"/>
      <c r="AL166" s="36"/>
      <c r="AM166" s="37" t="str">
        <f t="shared" si="40"/>
        <v/>
      </c>
      <c r="AN166" s="38" t="str">
        <f t="shared" si="41"/>
        <v/>
      </c>
      <c r="AO166" s="39" t="str">
        <f t="shared" si="42"/>
        <v/>
      </c>
      <c r="AP166" s="40" t="str">
        <f t="shared" si="43"/>
        <v/>
      </c>
      <c r="AQ166" s="229" t="str">
        <f t="shared" si="44"/>
        <v/>
      </c>
      <c r="AR166" s="220">
        <f>IF(A166="",0,IF(BJ166="S",COUNTIF($AQ$17:AQ166,AQ166),0))</f>
        <v>0</v>
      </c>
      <c r="AS166" s="41" t="str">
        <f t="shared" si="55"/>
        <v/>
      </c>
      <c r="AT166" s="42">
        <f xml:space="preserve"> IF(AS166&lt;&gt;"",VLOOKUP(AS166,Calculs!$B$2:$C$34,2,FALSE),0)</f>
        <v>0</v>
      </c>
      <c r="AU166" s="42">
        <f>IF(I166&lt;&gt;"",IF(LEFT(I166,1)="S", Calculs!$C$63,0),0)</f>
        <v>0</v>
      </c>
      <c r="AV166" s="42">
        <f>IF(J166&lt;&gt;"",IF(LEFT(J166,1)="S", Calculs!$C$53,0),0)</f>
        <v>0</v>
      </c>
      <c r="AW166" s="42">
        <f>IF(K166&lt;&gt;"",IF(LEFT(K166,1)="S", Calculs!$C$54,0),0)</f>
        <v>0</v>
      </c>
      <c r="AX166" s="43" t="str">
        <f t="shared" si="45"/>
        <v/>
      </c>
      <c r="AY166" s="43" t="str">
        <f t="shared" si="46"/>
        <v/>
      </c>
      <c r="AZ166" s="43">
        <f>SUMIF(Calculs!$B$2:$B$34,AX166,Calculs!$C$2:$C$34)</f>
        <v>0</v>
      </c>
      <c r="BA166" s="42">
        <f>IF(O166&lt;&gt;"",IF(LEFT(O166,1)="S", Calculs!$C$54,0),0)</f>
        <v>0</v>
      </c>
      <c r="BB166" s="42">
        <f>IF(P166&lt;&gt;"",IF(LEFT(P166,1)="S", Calculs!$C$53,0),0)</f>
        <v>0</v>
      </c>
      <c r="BC166" s="229" t="str">
        <f t="shared" si="47"/>
        <v/>
      </c>
      <c r="BD166" s="220">
        <f>IF(A166="",0, IF(BK166="S",COUNTIF($BC$17:BC166,BC166),0))</f>
        <v>0</v>
      </c>
      <c r="BE166" s="42">
        <f xml:space="preserve"> IF(Q166&lt;&gt;"",IF(Q166&lt;&gt;"Sense monitor",VLOOKUP(_xlfn.CONCAT(LEFT(Q166,2),IF(BF166="NO",".SA",".AA")),Calculs!$B$41:$C$48,2,FALSE),0),0)</f>
        <v>0</v>
      </c>
      <c r="BF166" s="42" t="str">
        <f t="shared" si="48"/>
        <v>NO</v>
      </c>
      <c r="BG166" s="43" t="str">
        <f t="shared" si="56"/>
        <v/>
      </c>
      <c r="BH166" s="42">
        <f>SUMIF(Calculs!$B$32:$B$36,TRIM(BG166),Calculs!$C$32:$C$36)</f>
        <v>0</v>
      </c>
      <c r="BI166" s="42">
        <f>IF(T166&lt;&gt;"",IF(LEFT(T166,1)="S", SUMIF(Calculs!$B$67:$B$70, TRIM(BG166), Calculs!$C$67:$C$70),0),0)</f>
        <v>0</v>
      </c>
      <c r="BJ166" s="40" t="str">
        <f t="shared" si="57"/>
        <v>N</v>
      </c>
      <c r="BK166" s="219" t="str">
        <f t="shared" si="49"/>
        <v>N</v>
      </c>
      <c r="BL166" s="42">
        <f t="shared" si="58"/>
        <v>0</v>
      </c>
      <c r="BM166" s="42"/>
      <c r="BN166" s="42"/>
      <c r="BO166" s="42">
        <f>IF(B166="",0,IF(AND(BJ166="S",AR166=1), VLOOKUP(B166,Calculs!$B$94:$D$99,3), 0) + IF(AND(BK166="S",BD166=1), VLOOKUP(B166,Calculs!$B$94:$F$99,5), 0))</f>
        <v>0</v>
      </c>
      <c r="BP166" s="40" t="str">
        <f t="shared" si="50"/>
        <v/>
      </c>
      <c r="BQ166" s="219" t="str">
        <f t="shared" si="51"/>
        <v/>
      </c>
      <c r="BR166" s="264" t="str">
        <f t="shared" si="52"/>
        <v/>
      </c>
      <c r="BS166" s="264" t="str">
        <f t="shared" si="53"/>
        <v/>
      </c>
    </row>
    <row r="167" spans="1:71" ht="12.75" customHeight="1">
      <c r="A167" s="217" t="str">
        <f>IF(' Peticions ET'!A157="", "",' Peticions ET'!A157)</f>
        <v/>
      </c>
      <c r="B167" s="167" t="str">
        <f t="shared" si="54"/>
        <v/>
      </c>
      <c r="C167" s="167" t="str">
        <f>IF(' Peticions ET'!B157="", "",' Peticions ET'!B157)</f>
        <v/>
      </c>
      <c r="D167" s="167" t="str">
        <f>IF(' Peticions ET'!C157="", "",' Peticions ET'!C157)</f>
        <v/>
      </c>
      <c r="E167" s="167" t="str">
        <f>IF(' Peticions ET'!D157="", "",' Peticions ET'!D157)</f>
        <v/>
      </c>
      <c r="F167" s="166" t="str">
        <f>IF(' Peticions ET'!E157="", "",' Peticions ET'!E157)</f>
        <v/>
      </c>
      <c r="G167" s="166" t="str">
        <f>IF(' Peticions ET'!F157="", "",' Peticions ET'!F157)</f>
        <v/>
      </c>
      <c r="H167" s="30" t="str">
        <f>IF(' Peticions ET'!G157="", "",' Peticions ET'!G157)</f>
        <v/>
      </c>
      <c r="I167" s="40" t="str">
        <f>IF(' Peticions ET'!H157="", "",' Peticions ET'!H157)</f>
        <v/>
      </c>
      <c r="J167" s="40" t="str">
        <f>IF(' Peticions ET'!I157="", "",' Peticions ET'!I157)</f>
        <v/>
      </c>
      <c r="K167" s="40" t="str">
        <f>IF(' Peticions ET'!J157="", "",' Peticions ET'!J157)</f>
        <v/>
      </c>
      <c r="L167" s="30" t="str">
        <f>IF(' Peticions ET'!K157="", "",' Peticions ET'!K157)</f>
        <v/>
      </c>
      <c r="M167" s="30" t="str">
        <f>IF(' Peticions ET'!L157="", "",' Peticions ET'!L157)</f>
        <v/>
      </c>
      <c r="N167" s="30" t="str">
        <f>IF(' Peticions ET'!M157="", "",' Peticions ET'!M157)</f>
        <v/>
      </c>
      <c r="O167" s="40" t="str">
        <f>IF(' Peticions ET'!O157="", "",' Peticions ET'!O157)</f>
        <v/>
      </c>
      <c r="P167" s="7" t="str">
        <f>IF(' Peticions ET'!N157="", "",' Peticions ET'!N157)</f>
        <v/>
      </c>
      <c r="Q167" s="31" t="str">
        <f>IF(' Peticions ET'!R157="", "",' Peticions ET'!R157)</f>
        <v/>
      </c>
      <c r="R167" s="31" t="str">
        <f>IF(' Peticions ET'!S157="", "",' Peticions ET'!S157)</f>
        <v/>
      </c>
      <c r="S167" t="str">
        <f>IF(' Peticions ET'!P157="", "",' Peticions ET'!P157)</f>
        <v/>
      </c>
      <c r="T167" s="264" t="str">
        <f>IF(' Peticions ET'!Q157="", "",' Peticions ET'!Q157)</f>
        <v/>
      </c>
      <c r="U167" s="1"/>
      <c r="V167" s="1"/>
      <c r="W167" s="3"/>
      <c r="X167" s="31"/>
      <c r="Y167" s="31"/>
      <c r="Z167" s="31"/>
      <c r="AA167" s="32"/>
      <c r="AB167" s="33"/>
      <c r="AC167" s="33"/>
      <c r="AD167" s="33"/>
      <c r="AE167" s="33"/>
      <c r="AF167" s="34"/>
      <c r="AG167" s="34"/>
      <c r="AH167" s="34"/>
      <c r="AI167" s="34"/>
      <c r="AJ167" s="35" t="str">
        <f>IF(' Peticions ET'!Z157="", "",' Peticions ET'!Z157)</f>
        <v/>
      </c>
      <c r="AK167" s="143"/>
      <c r="AL167" s="36"/>
      <c r="AM167" s="37" t="str">
        <f t="shared" si="40"/>
        <v/>
      </c>
      <c r="AN167" s="38" t="str">
        <f t="shared" si="41"/>
        <v/>
      </c>
      <c r="AO167" s="39" t="str">
        <f t="shared" si="42"/>
        <v/>
      </c>
      <c r="AP167" s="40" t="str">
        <f t="shared" si="43"/>
        <v/>
      </c>
      <c r="AQ167" s="229" t="str">
        <f t="shared" si="44"/>
        <v/>
      </c>
      <c r="AR167" s="220">
        <f>IF(A167="",0,IF(BJ167="S",COUNTIF($AQ$17:AQ167,AQ167),0))</f>
        <v>0</v>
      </c>
      <c r="AS167" s="41" t="str">
        <f t="shared" si="55"/>
        <v/>
      </c>
      <c r="AT167" s="42">
        <f xml:space="preserve"> IF(AS167&lt;&gt;"",VLOOKUP(AS167,Calculs!$B$2:$C$34,2,FALSE),0)</f>
        <v>0</v>
      </c>
      <c r="AU167" s="42">
        <f>IF(I167&lt;&gt;"",IF(LEFT(I167,1)="S", Calculs!$C$63,0),0)</f>
        <v>0</v>
      </c>
      <c r="AV167" s="42">
        <f>IF(J167&lt;&gt;"",IF(LEFT(J167,1)="S", Calculs!$C$53,0),0)</f>
        <v>0</v>
      </c>
      <c r="AW167" s="42">
        <f>IF(K167&lt;&gt;"",IF(LEFT(K167,1)="S", Calculs!$C$54,0),0)</f>
        <v>0</v>
      </c>
      <c r="AX167" s="43" t="str">
        <f t="shared" si="45"/>
        <v/>
      </c>
      <c r="AY167" s="43" t="str">
        <f t="shared" si="46"/>
        <v/>
      </c>
      <c r="AZ167" s="43">
        <f>SUMIF(Calculs!$B$2:$B$34,AX167,Calculs!$C$2:$C$34)</f>
        <v>0</v>
      </c>
      <c r="BA167" s="42">
        <f>IF(O167&lt;&gt;"",IF(LEFT(O167,1)="S", Calculs!$C$54,0),0)</f>
        <v>0</v>
      </c>
      <c r="BB167" s="42">
        <f>IF(P167&lt;&gt;"",IF(LEFT(P167,1)="S", Calculs!$C$53,0),0)</f>
        <v>0</v>
      </c>
      <c r="BC167" s="229" t="str">
        <f t="shared" si="47"/>
        <v/>
      </c>
      <c r="BD167" s="220">
        <f>IF(A167="",0, IF(BK167="S",COUNTIF($BC$17:BC167,BC167),0))</f>
        <v>0</v>
      </c>
      <c r="BE167" s="42">
        <f xml:space="preserve"> IF(Q167&lt;&gt;"",IF(Q167&lt;&gt;"Sense monitor",VLOOKUP(_xlfn.CONCAT(LEFT(Q167,2),IF(BF167="NO",".SA",".AA")),Calculs!$B$41:$C$48,2,FALSE),0),0)</f>
        <v>0</v>
      </c>
      <c r="BF167" s="42" t="str">
        <f t="shared" si="48"/>
        <v>NO</v>
      </c>
      <c r="BG167" s="43" t="str">
        <f t="shared" si="56"/>
        <v/>
      </c>
      <c r="BH167" s="42">
        <f>SUMIF(Calculs!$B$32:$B$36,TRIM(BG167),Calculs!$C$32:$C$36)</f>
        <v>0</v>
      </c>
      <c r="BI167" s="42">
        <f>IF(T167&lt;&gt;"",IF(LEFT(T167,1)="S", SUMIF(Calculs!$B$67:$B$70, TRIM(BG167), Calculs!$C$67:$C$70),0),0)</f>
        <v>0</v>
      </c>
      <c r="BJ167" s="40" t="str">
        <f t="shared" si="57"/>
        <v>N</v>
      </c>
      <c r="BK167" s="219" t="str">
        <f t="shared" si="49"/>
        <v>N</v>
      </c>
      <c r="BL167" s="42">
        <f t="shared" si="58"/>
        <v>0</v>
      </c>
      <c r="BM167" s="42"/>
      <c r="BN167" s="42"/>
      <c r="BO167" s="42">
        <f>IF(B167="",0,IF(AND(BJ167="S",AR167=1), VLOOKUP(B167,Calculs!$B$94:$D$99,3), 0) + IF(AND(BK167="S",BD167=1), VLOOKUP(B167,Calculs!$B$94:$F$99,5), 0))</f>
        <v>0</v>
      </c>
      <c r="BP167" s="40" t="str">
        <f t="shared" si="50"/>
        <v/>
      </c>
      <c r="BQ167" s="219" t="str">
        <f t="shared" si="51"/>
        <v/>
      </c>
      <c r="BR167" s="264" t="str">
        <f t="shared" si="52"/>
        <v/>
      </c>
      <c r="BS167" s="264" t="str">
        <f t="shared" si="53"/>
        <v/>
      </c>
    </row>
    <row r="168" spans="1:71" ht="12.75" customHeight="1">
      <c r="A168" s="217" t="str">
        <f>IF(' Peticions ET'!A158="", "",' Peticions ET'!A158)</f>
        <v/>
      </c>
      <c r="B168" s="167" t="str">
        <f t="shared" si="54"/>
        <v/>
      </c>
      <c r="C168" s="167" t="str">
        <f>IF(' Peticions ET'!B158="", "",' Peticions ET'!B158)</f>
        <v/>
      </c>
      <c r="D168" s="167" t="str">
        <f>IF(' Peticions ET'!C158="", "",' Peticions ET'!C158)</f>
        <v/>
      </c>
      <c r="E168" s="167" t="str">
        <f>IF(' Peticions ET'!D158="", "",' Peticions ET'!D158)</f>
        <v/>
      </c>
      <c r="F168" s="166" t="str">
        <f>IF(' Peticions ET'!E158="", "",' Peticions ET'!E158)</f>
        <v/>
      </c>
      <c r="G168" s="166" t="str">
        <f>IF(' Peticions ET'!F158="", "",' Peticions ET'!F158)</f>
        <v/>
      </c>
      <c r="H168" s="30" t="str">
        <f>IF(' Peticions ET'!G158="", "",' Peticions ET'!G158)</f>
        <v/>
      </c>
      <c r="I168" s="40" t="str">
        <f>IF(' Peticions ET'!H158="", "",' Peticions ET'!H158)</f>
        <v/>
      </c>
      <c r="J168" s="40" t="str">
        <f>IF(' Peticions ET'!I158="", "",' Peticions ET'!I158)</f>
        <v/>
      </c>
      <c r="K168" s="40" t="str">
        <f>IF(' Peticions ET'!J158="", "",' Peticions ET'!J158)</f>
        <v/>
      </c>
      <c r="L168" s="30" t="str">
        <f>IF(' Peticions ET'!K158="", "",' Peticions ET'!K158)</f>
        <v/>
      </c>
      <c r="M168" s="30" t="str">
        <f>IF(' Peticions ET'!L158="", "",' Peticions ET'!L158)</f>
        <v/>
      </c>
      <c r="N168" s="30" t="str">
        <f>IF(' Peticions ET'!M158="", "",' Peticions ET'!M158)</f>
        <v/>
      </c>
      <c r="O168" s="40" t="str">
        <f>IF(' Peticions ET'!O158="", "",' Peticions ET'!O158)</f>
        <v/>
      </c>
      <c r="P168" s="7" t="str">
        <f>IF(' Peticions ET'!N158="", "",' Peticions ET'!N158)</f>
        <v/>
      </c>
      <c r="Q168" s="31" t="str">
        <f>IF(' Peticions ET'!R158="", "",' Peticions ET'!R158)</f>
        <v/>
      </c>
      <c r="R168" s="31" t="str">
        <f>IF(' Peticions ET'!S158="", "",' Peticions ET'!S158)</f>
        <v/>
      </c>
      <c r="S168" t="str">
        <f>IF(' Peticions ET'!P158="", "",' Peticions ET'!P158)</f>
        <v/>
      </c>
      <c r="T168" s="264" t="str">
        <f>IF(' Peticions ET'!Q158="", "",' Peticions ET'!Q158)</f>
        <v/>
      </c>
      <c r="U168" s="1"/>
      <c r="V168" s="1"/>
      <c r="W168" s="3"/>
      <c r="X168" s="31"/>
      <c r="Y168" s="31"/>
      <c r="Z168" s="31"/>
      <c r="AA168" s="32"/>
      <c r="AB168" s="33"/>
      <c r="AC168" s="33"/>
      <c r="AD168" s="33"/>
      <c r="AE168" s="33"/>
      <c r="AF168" s="34"/>
      <c r="AG168" s="34"/>
      <c r="AH168" s="34"/>
      <c r="AI168" s="34"/>
      <c r="AJ168" s="35" t="str">
        <f>IF(' Peticions ET'!Z158="", "",' Peticions ET'!Z158)</f>
        <v/>
      </c>
      <c r="AK168" s="143"/>
      <c r="AL168" s="36"/>
      <c r="AM168" s="37" t="str">
        <f t="shared" si="40"/>
        <v/>
      </c>
      <c r="AN168" s="38" t="str">
        <f t="shared" si="41"/>
        <v/>
      </c>
      <c r="AO168" s="39" t="str">
        <f t="shared" si="42"/>
        <v/>
      </c>
      <c r="AP168" s="40" t="str">
        <f t="shared" si="43"/>
        <v/>
      </c>
      <c r="AQ168" s="229" t="str">
        <f t="shared" si="44"/>
        <v/>
      </c>
      <c r="AR168" s="220">
        <f>IF(A168="",0,IF(BJ168="S",COUNTIF($AQ$17:AQ168,AQ168),0))</f>
        <v>0</v>
      </c>
      <c r="AS168" s="41" t="str">
        <f t="shared" si="55"/>
        <v/>
      </c>
      <c r="AT168" s="42">
        <f xml:space="preserve"> IF(AS168&lt;&gt;"",VLOOKUP(AS168,Calculs!$B$2:$C$34,2,FALSE),0)</f>
        <v>0</v>
      </c>
      <c r="AU168" s="42">
        <f>IF(I168&lt;&gt;"",IF(LEFT(I168,1)="S", Calculs!$C$63,0),0)</f>
        <v>0</v>
      </c>
      <c r="AV168" s="42">
        <f>IF(J168&lt;&gt;"",IF(LEFT(J168,1)="S", Calculs!$C$53,0),0)</f>
        <v>0</v>
      </c>
      <c r="AW168" s="42">
        <f>IF(K168&lt;&gt;"",IF(LEFT(K168,1)="S", Calculs!$C$54,0),0)</f>
        <v>0</v>
      </c>
      <c r="AX168" s="43" t="str">
        <f t="shared" si="45"/>
        <v/>
      </c>
      <c r="AY168" s="43" t="str">
        <f t="shared" si="46"/>
        <v/>
      </c>
      <c r="AZ168" s="43">
        <f>SUMIF(Calculs!$B$2:$B$34,AX168,Calculs!$C$2:$C$34)</f>
        <v>0</v>
      </c>
      <c r="BA168" s="42">
        <f>IF(O168&lt;&gt;"",IF(LEFT(O168,1)="S", Calculs!$C$54,0),0)</f>
        <v>0</v>
      </c>
      <c r="BB168" s="42">
        <f>IF(P168&lt;&gt;"",IF(LEFT(P168,1)="S", Calculs!$C$53,0),0)</f>
        <v>0</v>
      </c>
      <c r="BC168" s="229" t="str">
        <f t="shared" si="47"/>
        <v/>
      </c>
      <c r="BD168" s="220">
        <f>IF(A168="",0, IF(BK168="S",COUNTIF($BC$17:BC168,BC168),0))</f>
        <v>0</v>
      </c>
      <c r="BE168" s="42">
        <f xml:space="preserve"> IF(Q168&lt;&gt;"",IF(Q168&lt;&gt;"Sense monitor",VLOOKUP(_xlfn.CONCAT(LEFT(Q168,2),IF(BF168="NO",".SA",".AA")),Calculs!$B$41:$C$48,2,FALSE),0),0)</f>
        <v>0</v>
      </c>
      <c r="BF168" s="42" t="str">
        <f t="shared" si="48"/>
        <v>NO</v>
      </c>
      <c r="BG168" s="43" t="str">
        <f t="shared" si="56"/>
        <v/>
      </c>
      <c r="BH168" s="42">
        <f>SUMIF(Calculs!$B$32:$B$36,TRIM(BG168),Calculs!$C$32:$C$36)</f>
        <v>0</v>
      </c>
      <c r="BI168" s="42">
        <f>IF(T168&lt;&gt;"",IF(LEFT(T168,1)="S", SUMIF(Calculs!$B$67:$B$70, TRIM(BG168), Calculs!$C$67:$C$70),0),0)</f>
        <v>0</v>
      </c>
      <c r="BJ168" s="40" t="str">
        <f t="shared" si="57"/>
        <v>N</v>
      </c>
      <c r="BK168" s="219" t="str">
        <f t="shared" si="49"/>
        <v>N</v>
      </c>
      <c r="BL168" s="42">
        <f t="shared" si="58"/>
        <v>0</v>
      </c>
      <c r="BM168" s="42"/>
      <c r="BN168" s="42"/>
      <c r="BO168" s="42">
        <f>IF(B168="",0,IF(AND(BJ168="S",AR168=1), VLOOKUP(B168,Calculs!$B$94:$D$99,3), 0) + IF(AND(BK168="S",BD168=1), VLOOKUP(B168,Calculs!$B$94:$F$99,5), 0))</f>
        <v>0</v>
      </c>
      <c r="BP168" s="40" t="str">
        <f t="shared" si="50"/>
        <v/>
      </c>
      <c r="BQ168" s="219" t="str">
        <f t="shared" si="51"/>
        <v/>
      </c>
      <c r="BR168" s="264" t="str">
        <f t="shared" si="52"/>
        <v/>
      </c>
      <c r="BS168" s="264" t="str">
        <f t="shared" si="53"/>
        <v/>
      </c>
    </row>
    <row r="169" spans="1:71" ht="12.75" customHeight="1">
      <c r="A169" s="217" t="str">
        <f>IF(' Peticions ET'!A159="", "",' Peticions ET'!A159)</f>
        <v/>
      </c>
      <c r="B169" s="167" t="str">
        <f t="shared" si="54"/>
        <v/>
      </c>
      <c r="C169" s="167" t="str">
        <f>IF(' Peticions ET'!B159="", "",' Peticions ET'!B159)</f>
        <v/>
      </c>
      <c r="D169" s="167" t="str">
        <f>IF(' Peticions ET'!C159="", "",' Peticions ET'!C159)</f>
        <v/>
      </c>
      <c r="E169" s="167" t="str">
        <f>IF(' Peticions ET'!D159="", "",' Peticions ET'!D159)</f>
        <v/>
      </c>
      <c r="F169" s="166" t="str">
        <f>IF(' Peticions ET'!E159="", "",' Peticions ET'!E159)</f>
        <v/>
      </c>
      <c r="G169" s="166" t="str">
        <f>IF(' Peticions ET'!F159="", "",' Peticions ET'!F159)</f>
        <v/>
      </c>
      <c r="H169" s="30" t="str">
        <f>IF(' Peticions ET'!G159="", "",' Peticions ET'!G159)</f>
        <v/>
      </c>
      <c r="I169" s="40" t="str">
        <f>IF(' Peticions ET'!H159="", "",' Peticions ET'!H159)</f>
        <v/>
      </c>
      <c r="J169" s="40" t="str">
        <f>IF(' Peticions ET'!I159="", "",' Peticions ET'!I159)</f>
        <v/>
      </c>
      <c r="K169" s="40" t="str">
        <f>IF(' Peticions ET'!J159="", "",' Peticions ET'!J159)</f>
        <v/>
      </c>
      <c r="L169" s="30" t="str">
        <f>IF(' Peticions ET'!K159="", "",' Peticions ET'!K159)</f>
        <v/>
      </c>
      <c r="M169" s="30" t="str">
        <f>IF(' Peticions ET'!L159="", "",' Peticions ET'!L159)</f>
        <v/>
      </c>
      <c r="N169" s="30" t="str">
        <f>IF(' Peticions ET'!M159="", "",' Peticions ET'!M159)</f>
        <v/>
      </c>
      <c r="O169" s="40" t="str">
        <f>IF(' Peticions ET'!O159="", "",' Peticions ET'!O159)</f>
        <v/>
      </c>
      <c r="P169" s="7" t="str">
        <f>IF(' Peticions ET'!N159="", "",' Peticions ET'!N159)</f>
        <v/>
      </c>
      <c r="Q169" s="31" t="str">
        <f>IF(' Peticions ET'!R159="", "",' Peticions ET'!R159)</f>
        <v/>
      </c>
      <c r="R169" s="31" t="str">
        <f>IF(' Peticions ET'!S159="", "",' Peticions ET'!S159)</f>
        <v/>
      </c>
      <c r="S169" t="str">
        <f>IF(' Peticions ET'!P159="", "",' Peticions ET'!P159)</f>
        <v/>
      </c>
      <c r="T169" s="264" t="str">
        <f>IF(' Peticions ET'!Q159="", "",' Peticions ET'!Q159)</f>
        <v/>
      </c>
      <c r="U169" s="1"/>
      <c r="V169" s="1"/>
      <c r="W169" s="3"/>
      <c r="X169" s="31"/>
      <c r="Y169" s="31"/>
      <c r="Z169" s="31"/>
      <c r="AA169" s="32"/>
      <c r="AB169" s="33"/>
      <c r="AC169" s="33"/>
      <c r="AD169" s="33"/>
      <c r="AE169" s="33"/>
      <c r="AF169" s="34"/>
      <c r="AG169" s="34"/>
      <c r="AH169" s="34"/>
      <c r="AI169" s="34"/>
      <c r="AJ169" s="35" t="str">
        <f>IF(' Peticions ET'!Z159="", "",' Peticions ET'!Z159)</f>
        <v/>
      </c>
      <c r="AK169" s="143"/>
      <c r="AL169" s="36"/>
      <c r="AM169" s="37" t="str">
        <f t="shared" si="40"/>
        <v/>
      </c>
      <c r="AN169" s="38" t="str">
        <f t="shared" si="41"/>
        <v/>
      </c>
      <c r="AO169" s="39" t="str">
        <f t="shared" si="42"/>
        <v/>
      </c>
      <c r="AP169" s="40" t="str">
        <f t="shared" si="43"/>
        <v/>
      </c>
      <c r="AQ169" s="229" t="str">
        <f t="shared" si="44"/>
        <v/>
      </c>
      <c r="AR169" s="220">
        <f>IF(A169="",0,IF(BJ169="S",COUNTIF($AQ$17:AQ169,AQ169),0))</f>
        <v>0</v>
      </c>
      <c r="AS169" s="41" t="str">
        <f t="shared" si="55"/>
        <v/>
      </c>
      <c r="AT169" s="42">
        <f xml:space="preserve"> IF(AS169&lt;&gt;"",VLOOKUP(AS169,Calculs!$B$2:$C$34,2,FALSE),0)</f>
        <v>0</v>
      </c>
      <c r="AU169" s="42">
        <f>IF(I169&lt;&gt;"",IF(LEFT(I169,1)="S", Calculs!$C$63,0),0)</f>
        <v>0</v>
      </c>
      <c r="AV169" s="42">
        <f>IF(J169&lt;&gt;"",IF(LEFT(J169,1)="S", Calculs!$C$53,0),0)</f>
        <v>0</v>
      </c>
      <c r="AW169" s="42">
        <f>IF(K169&lt;&gt;"",IF(LEFT(K169,1)="S", Calculs!$C$54,0),0)</f>
        <v>0</v>
      </c>
      <c r="AX169" s="43" t="str">
        <f t="shared" si="45"/>
        <v/>
      </c>
      <c r="AY169" s="43" t="str">
        <f t="shared" si="46"/>
        <v/>
      </c>
      <c r="AZ169" s="43">
        <f>SUMIF(Calculs!$B$2:$B$34,AX169,Calculs!$C$2:$C$34)</f>
        <v>0</v>
      </c>
      <c r="BA169" s="42">
        <f>IF(O169&lt;&gt;"",IF(LEFT(O169,1)="S", Calculs!$C$54,0),0)</f>
        <v>0</v>
      </c>
      <c r="BB169" s="42">
        <f>IF(P169&lt;&gt;"",IF(LEFT(P169,1)="S", Calculs!$C$53,0),0)</f>
        <v>0</v>
      </c>
      <c r="BC169" s="229" t="str">
        <f t="shared" si="47"/>
        <v/>
      </c>
      <c r="BD169" s="220">
        <f>IF(A169="",0, IF(BK169="S",COUNTIF($BC$17:BC169,BC169),0))</f>
        <v>0</v>
      </c>
      <c r="BE169" s="42">
        <f xml:space="preserve"> IF(Q169&lt;&gt;"",IF(Q169&lt;&gt;"Sense monitor",VLOOKUP(_xlfn.CONCAT(LEFT(Q169,2),IF(BF169="NO",".SA",".AA")),Calculs!$B$41:$C$48,2,FALSE),0),0)</f>
        <v>0</v>
      </c>
      <c r="BF169" s="42" t="str">
        <f t="shared" si="48"/>
        <v>NO</v>
      </c>
      <c r="BG169" s="43" t="str">
        <f t="shared" si="56"/>
        <v/>
      </c>
      <c r="BH169" s="42">
        <f>SUMIF(Calculs!$B$32:$B$36,TRIM(BG169),Calculs!$C$32:$C$36)</f>
        <v>0</v>
      </c>
      <c r="BI169" s="42">
        <f>IF(T169&lt;&gt;"",IF(LEFT(T169,1)="S", SUMIF(Calculs!$B$67:$B$70, TRIM(BG169), Calculs!$C$67:$C$70),0),0)</f>
        <v>0</v>
      </c>
      <c r="BJ169" s="40" t="str">
        <f t="shared" si="57"/>
        <v>N</v>
      </c>
      <c r="BK169" s="219" t="str">
        <f t="shared" si="49"/>
        <v>N</v>
      </c>
      <c r="BL169" s="42">
        <f t="shared" si="58"/>
        <v>0</v>
      </c>
      <c r="BM169" s="42"/>
      <c r="BN169" s="42"/>
      <c r="BO169" s="42">
        <f>IF(B169="",0,IF(AND(BJ169="S",AR169=1), VLOOKUP(B169,Calculs!$B$94:$D$99,3), 0) + IF(AND(BK169="S",BD169=1), VLOOKUP(B169,Calculs!$B$94:$F$99,5), 0))</f>
        <v>0</v>
      </c>
      <c r="BP169" s="40" t="str">
        <f t="shared" si="50"/>
        <v/>
      </c>
      <c r="BQ169" s="219" t="str">
        <f t="shared" si="51"/>
        <v/>
      </c>
      <c r="BR169" s="264" t="str">
        <f t="shared" si="52"/>
        <v/>
      </c>
      <c r="BS169" s="264" t="str">
        <f t="shared" si="53"/>
        <v/>
      </c>
    </row>
    <row r="170" spans="1:71" ht="12.75" customHeight="1">
      <c r="A170" s="217" t="str">
        <f>IF(' Peticions ET'!A160="", "",' Peticions ET'!A160)</f>
        <v/>
      </c>
      <c r="B170" s="167" t="str">
        <f t="shared" si="54"/>
        <v/>
      </c>
      <c r="C170" s="167" t="str">
        <f>IF(' Peticions ET'!B160="", "",' Peticions ET'!B160)</f>
        <v/>
      </c>
      <c r="D170" s="167" t="str">
        <f>IF(' Peticions ET'!C160="", "",' Peticions ET'!C160)</f>
        <v/>
      </c>
      <c r="E170" s="167" t="str">
        <f>IF(' Peticions ET'!D160="", "",' Peticions ET'!D160)</f>
        <v/>
      </c>
      <c r="F170" s="166" t="str">
        <f>IF(' Peticions ET'!E160="", "",' Peticions ET'!E160)</f>
        <v/>
      </c>
      <c r="G170" s="166" t="str">
        <f>IF(' Peticions ET'!F160="", "",' Peticions ET'!F160)</f>
        <v/>
      </c>
      <c r="H170" s="30" t="str">
        <f>IF(' Peticions ET'!G160="", "",' Peticions ET'!G160)</f>
        <v/>
      </c>
      <c r="I170" s="40" t="str">
        <f>IF(' Peticions ET'!H160="", "",' Peticions ET'!H160)</f>
        <v/>
      </c>
      <c r="J170" s="40" t="str">
        <f>IF(' Peticions ET'!I160="", "",' Peticions ET'!I160)</f>
        <v/>
      </c>
      <c r="K170" s="40" t="str">
        <f>IF(' Peticions ET'!J160="", "",' Peticions ET'!J160)</f>
        <v/>
      </c>
      <c r="L170" s="30" t="str">
        <f>IF(' Peticions ET'!K160="", "",' Peticions ET'!K160)</f>
        <v/>
      </c>
      <c r="M170" s="30" t="str">
        <f>IF(' Peticions ET'!L160="", "",' Peticions ET'!L160)</f>
        <v/>
      </c>
      <c r="N170" s="30" t="str">
        <f>IF(' Peticions ET'!M160="", "",' Peticions ET'!M160)</f>
        <v/>
      </c>
      <c r="O170" s="40" t="str">
        <f>IF(' Peticions ET'!O160="", "",' Peticions ET'!O160)</f>
        <v/>
      </c>
      <c r="P170" s="7" t="str">
        <f>IF(' Peticions ET'!N160="", "",' Peticions ET'!N160)</f>
        <v/>
      </c>
      <c r="Q170" s="31" t="str">
        <f>IF(' Peticions ET'!R160="", "",' Peticions ET'!R160)</f>
        <v/>
      </c>
      <c r="R170" s="31" t="str">
        <f>IF(' Peticions ET'!S160="", "",' Peticions ET'!S160)</f>
        <v/>
      </c>
      <c r="S170" t="str">
        <f>IF(' Peticions ET'!P160="", "",' Peticions ET'!P160)</f>
        <v/>
      </c>
      <c r="T170" s="264" t="str">
        <f>IF(' Peticions ET'!Q160="", "",' Peticions ET'!Q160)</f>
        <v/>
      </c>
      <c r="U170" s="1"/>
      <c r="V170" s="1"/>
      <c r="W170" s="3"/>
      <c r="X170" s="31"/>
      <c r="Y170" s="31"/>
      <c r="Z170" s="31"/>
      <c r="AA170" s="32"/>
      <c r="AB170" s="33"/>
      <c r="AC170" s="33"/>
      <c r="AD170" s="33"/>
      <c r="AE170" s="33"/>
      <c r="AF170" s="34"/>
      <c r="AG170" s="34"/>
      <c r="AH170" s="34"/>
      <c r="AI170" s="34"/>
      <c r="AJ170" s="35" t="str">
        <f>IF(' Peticions ET'!Z160="", "",' Peticions ET'!Z160)</f>
        <v/>
      </c>
      <c r="AK170" s="143"/>
      <c r="AL170" s="36"/>
      <c r="AM170" s="37" t="str">
        <f t="shared" si="40"/>
        <v/>
      </c>
      <c r="AN170" s="38" t="str">
        <f t="shared" si="41"/>
        <v/>
      </c>
      <c r="AO170" s="39" t="str">
        <f t="shared" si="42"/>
        <v/>
      </c>
      <c r="AP170" s="40" t="str">
        <f t="shared" si="43"/>
        <v/>
      </c>
      <c r="AQ170" s="229" t="str">
        <f t="shared" si="44"/>
        <v/>
      </c>
      <c r="AR170" s="220">
        <f>IF(A170="",0,IF(BJ170="S",COUNTIF($AQ$17:AQ170,AQ170),0))</f>
        <v>0</v>
      </c>
      <c r="AS170" s="41" t="str">
        <f t="shared" si="55"/>
        <v/>
      </c>
      <c r="AT170" s="42">
        <f xml:space="preserve"> IF(AS170&lt;&gt;"",VLOOKUP(AS170,Calculs!$B$2:$C$34,2,FALSE),0)</f>
        <v>0</v>
      </c>
      <c r="AU170" s="42">
        <f>IF(I170&lt;&gt;"",IF(LEFT(I170,1)="S", Calculs!$C$63,0),0)</f>
        <v>0</v>
      </c>
      <c r="AV170" s="42">
        <f>IF(J170&lt;&gt;"",IF(LEFT(J170,1)="S", Calculs!$C$53,0),0)</f>
        <v>0</v>
      </c>
      <c r="AW170" s="42">
        <f>IF(K170&lt;&gt;"",IF(LEFT(K170,1)="S", Calculs!$C$54,0),0)</f>
        <v>0</v>
      </c>
      <c r="AX170" s="43" t="str">
        <f t="shared" si="45"/>
        <v/>
      </c>
      <c r="AY170" s="43" t="str">
        <f t="shared" si="46"/>
        <v/>
      </c>
      <c r="AZ170" s="43">
        <f>SUMIF(Calculs!$B$2:$B$34,AX170,Calculs!$C$2:$C$34)</f>
        <v>0</v>
      </c>
      <c r="BA170" s="42">
        <f>IF(O170&lt;&gt;"",IF(LEFT(O170,1)="S", Calculs!$C$54,0),0)</f>
        <v>0</v>
      </c>
      <c r="BB170" s="42">
        <f>IF(P170&lt;&gt;"",IF(LEFT(P170,1)="S", Calculs!$C$53,0),0)</f>
        <v>0</v>
      </c>
      <c r="BC170" s="229" t="str">
        <f t="shared" si="47"/>
        <v/>
      </c>
      <c r="BD170" s="220">
        <f>IF(A170="",0, IF(BK170="S",COUNTIF($BC$17:BC170,BC170),0))</f>
        <v>0</v>
      </c>
      <c r="BE170" s="42">
        <f xml:space="preserve"> IF(Q170&lt;&gt;"",IF(Q170&lt;&gt;"Sense monitor",VLOOKUP(_xlfn.CONCAT(LEFT(Q170,2),IF(BF170="NO",".SA",".AA")),Calculs!$B$41:$C$48,2,FALSE),0),0)</f>
        <v>0</v>
      </c>
      <c r="BF170" s="42" t="str">
        <f t="shared" si="48"/>
        <v>NO</v>
      </c>
      <c r="BG170" s="43" t="str">
        <f t="shared" si="56"/>
        <v/>
      </c>
      <c r="BH170" s="42">
        <f>SUMIF(Calculs!$B$32:$B$36,TRIM(BG170),Calculs!$C$32:$C$36)</f>
        <v>0</v>
      </c>
      <c r="BI170" s="42">
        <f>IF(T170&lt;&gt;"",IF(LEFT(T170,1)="S", SUMIF(Calculs!$B$67:$B$70, TRIM(BG170), Calculs!$C$67:$C$70),0),0)</f>
        <v>0</v>
      </c>
      <c r="BJ170" s="40" t="str">
        <f t="shared" si="57"/>
        <v>N</v>
      </c>
      <c r="BK170" s="219" t="str">
        <f t="shared" si="49"/>
        <v>N</v>
      </c>
      <c r="BL170" s="42">
        <f t="shared" si="58"/>
        <v>0</v>
      </c>
      <c r="BM170" s="42"/>
      <c r="BN170" s="42"/>
      <c r="BO170" s="42">
        <f>IF(B170="",0,IF(AND(BJ170="S",AR170=1), VLOOKUP(B170,Calculs!$B$94:$D$99,3), 0) + IF(AND(BK170="S",BD170=1), VLOOKUP(B170,Calculs!$B$94:$F$99,5), 0))</f>
        <v>0</v>
      </c>
      <c r="BP170" s="40" t="str">
        <f t="shared" si="50"/>
        <v/>
      </c>
      <c r="BQ170" s="219" t="str">
        <f t="shared" si="51"/>
        <v/>
      </c>
      <c r="BR170" s="264" t="str">
        <f t="shared" si="52"/>
        <v/>
      </c>
      <c r="BS170" s="264" t="str">
        <f t="shared" si="53"/>
        <v/>
      </c>
    </row>
    <row r="171" spans="1:71" ht="12.75" customHeight="1">
      <c r="A171" s="217" t="str">
        <f>IF(' Peticions ET'!A161="", "",' Peticions ET'!A161)</f>
        <v/>
      </c>
      <c r="B171" s="167" t="str">
        <f t="shared" si="54"/>
        <v/>
      </c>
      <c r="C171" s="167" t="str">
        <f>IF(' Peticions ET'!B161="", "",' Peticions ET'!B161)</f>
        <v/>
      </c>
      <c r="D171" s="167" t="str">
        <f>IF(' Peticions ET'!C161="", "",' Peticions ET'!C161)</f>
        <v/>
      </c>
      <c r="E171" s="167" t="str">
        <f>IF(' Peticions ET'!D161="", "",' Peticions ET'!D161)</f>
        <v/>
      </c>
      <c r="F171" s="166" t="str">
        <f>IF(' Peticions ET'!E161="", "",' Peticions ET'!E161)</f>
        <v/>
      </c>
      <c r="G171" s="166" t="str">
        <f>IF(' Peticions ET'!F161="", "",' Peticions ET'!F161)</f>
        <v/>
      </c>
      <c r="H171" s="30" t="str">
        <f>IF(' Peticions ET'!G161="", "",' Peticions ET'!G161)</f>
        <v/>
      </c>
      <c r="I171" s="40" t="str">
        <f>IF(' Peticions ET'!H161="", "",' Peticions ET'!H161)</f>
        <v/>
      </c>
      <c r="J171" s="40" t="str">
        <f>IF(' Peticions ET'!I161="", "",' Peticions ET'!I161)</f>
        <v/>
      </c>
      <c r="K171" s="40" t="str">
        <f>IF(' Peticions ET'!J161="", "",' Peticions ET'!J161)</f>
        <v/>
      </c>
      <c r="L171" s="30" t="str">
        <f>IF(' Peticions ET'!K161="", "",' Peticions ET'!K161)</f>
        <v/>
      </c>
      <c r="M171" s="30" t="str">
        <f>IF(' Peticions ET'!L161="", "",' Peticions ET'!L161)</f>
        <v/>
      </c>
      <c r="N171" s="30" t="str">
        <f>IF(' Peticions ET'!M161="", "",' Peticions ET'!M161)</f>
        <v/>
      </c>
      <c r="O171" s="40" t="str">
        <f>IF(' Peticions ET'!O161="", "",' Peticions ET'!O161)</f>
        <v/>
      </c>
      <c r="P171" s="7" t="str">
        <f>IF(' Peticions ET'!N161="", "",' Peticions ET'!N161)</f>
        <v/>
      </c>
      <c r="Q171" s="31" t="str">
        <f>IF(' Peticions ET'!R161="", "",' Peticions ET'!R161)</f>
        <v/>
      </c>
      <c r="R171" s="31" t="str">
        <f>IF(' Peticions ET'!S161="", "",' Peticions ET'!S161)</f>
        <v/>
      </c>
      <c r="S171" t="str">
        <f>IF(' Peticions ET'!P161="", "",' Peticions ET'!P161)</f>
        <v/>
      </c>
      <c r="T171" s="264" t="str">
        <f>IF(' Peticions ET'!Q161="", "",' Peticions ET'!Q161)</f>
        <v/>
      </c>
      <c r="U171" s="1"/>
      <c r="V171" s="1"/>
      <c r="W171" s="3"/>
      <c r="X171" s="31"/>
      <c r="Y171" s="31"/>
      <c r="Z171" s="31"/>
      <c r="AA171" s="32"/>
      <c r="AB171" s="33"/>
      <c r="AC171" s="33"/>
      <c r="AD171" s="33"/>
      <c r="AE171" s="33"/>
      <c r="AF171" s="34"/>
      <c r="AG171" s="34"/>
      <c r="AH171" s="34"/>
      <c r="AI171" s="34"/>
      <c r="AJ171" s="35" t="str">
        <f>IF(' Peticions ET'!Z161="", "",' Peticions ET'!Z161)</f>
        <v/>
      </c>
      <c r="AK171" s="143"/>
      <c r="AL171" s="36"/>
      <c r="AM171" s="37" t="str">
        <f t="shared" si="40"/>
        <v/>
      </c>
      <c r="AN171" s="38" t="str">
        <f t="shared" si="41"/>
        <v/>
      </c>
      <c r="AO171" s="39" t="str">
        <f t="shared" si="42"/>
        <v/>
      </c>
      <c r="AP171" s="40" t="str">
        <f t="shared" si="43"/>
        <v/>
      </c>
      <c r="AQ171" s="229" t="str">
        <f t="shared" si="44"/>
        <v/>
      </c>
      <c r="AR171" s="220">
        <f>IF(A171="",0,IF(BJ171="S",COUNTIF($AQ$17:AQ171,AQ171),0))</f>
        <v>0</v>
      </c>
      <c r="AS171" s="41" t="str">
        <f t="shared" si="55"/>
        <v/>
      </c>
      <c r="AT171" s="42">
        <f xml:space="preserve"> IF(AS171&lt;&gt;"",VLOOKUP(AS171,Calculs!$B$2:$C$34,2,FALSE),0)</f>
        <v>0</v>
      </c>
      <c r="AU171" s="42">
        <f>IF(I171&lt;&gt;"",IF(LEFT(I171,1)="S", Calculs!$C$63,0),0)</f>
        <v>0</v>
      </c>
      <c r="AV171" s="42">
        <f>IF(J171&lt;&gt;"",IF(LEFT(J171,1)="S", Calculs!$C$53,0),0)</f>
        <v>0</v>
      </c>
      <c r="AW171" s="42">
        <f>IF(K171&lt;&gt;"",IF(LEFT(K171,1)="S", Calculs!$C$54,0),0)</f>
        <v>0</v>
      </c>
      <c r="AX171" s="43" t="str">
        <f t="shared" si="45"/>
        <v/>
      </c>
      <c r="AY171" s="43" t="str">
        <f t="shared" si="46"/>
        <v/>
      </c>
      <c r="AZ171" s="43">
        <f>SUMIF(Calculs!$B$2:$B$34,AX171,Calculs!$C$2:$C$34)</f>
        <v>0</v>
      </c>
      <c r="BA171" s="42">
        <f>IF(O171&lt;&gt;"",IF(LEFT(O171,1)="S", Calculs!$C$54,0),0)</f>
        <v>0</v>
      </c>
      <c r="BB171" s="42">
        <f>IF(P171&lt;&gt;"",IF(LEFT(P171,1)="S", Calculs!$C$53,0),0)</f>
        <v>0</v>
      </c>
      <c r="BC171" s="229" t="str">
        <f t="shared" si="47"/>
        <v/>
      </c>
      <c r="BD171" s="220">
        <f>IF(A171="",0, IF(BK171="S",COUNTIF($BC$17:BC171,BC171),0))</f>
        <v>0</v>
      </c>
      <c r="BE171" s="42">
        <f xml:space="preserve"> IF(Q171&lt;&gt;"",IF(Q171&lt;&gt;"Sense monitor",VLOOKUP(_xlfn.CONCAT(LEFT(Q171,2),IF(BF171="NO",".SA",".AA")),Calculs!$B$41:$C$48,2,FALSE),0),0)</f>
        <v>0</v>
      </c>
      <c r="BF171" s="42" t="str">
        <f t="shared" si="48"/>
        <v>NO</v>
      </c>
      <c r="BG171" s="43" t="str">
        <f t="shared" si="56"/>
        <v/>
      </c>
      <c r="BH171" s="42">
        <f>SUMIF(Calculs!$B$32:$B$36,TRIM(BG171),Calculs!$C$32:$C$36)</f>
        <v>0</v>
      </c>
      <c r="BI171" s="42">
        <f>IF(T171&lt;&gt;"",IF(LEFT(T171,1)="S", SUMIF(Calculs!$B$67:$B$70, TRIM(BG171), Calculs!$C$67:$C$70),0),0)</f>
        <v>0</v>
      </c>
      <c r="BJ171" s="40" t="str">
        <f t="shared" si="57"/>
        <v>N</v>
      </c>
      <c r="BK171" s="219" t="str">
        <f t="shared" si="49"/>
        <v>N</v>
      </c>
      <c r="BL171" s="42">
        <f t="shared" si="58"/>
        <v>0</v>
      </c>
      <c r="BM171" s="42"/>
      <c r="BN171" s="42"/>
      <c r="BO171" s="42">
        <f>IF(B171="",0,IF(AND(BJ171="S",AR171=1), VLOOKUP(B171,Calculs!$B$94:$D$99,3), 0) + IF(AND(BK171="S",BD171=1), VLOOKUP(B171,Calculs!$B$94:$F$99,5), 0))</f>
        <v>0</v>
      </c>
      <c r="BP171" s="40" t="str">
        <f t="shared" si="50"/>
        <v/>
      </c>
      <c r="BQ171" s="219" t="str">
        <f t="shared" si="51"/>
        <v/>
      </c>
      <c r="BR171" s="264" t="str">
        <f t="shared" si="52"/>
        <v/>
      </c>
      <c r="BS171" s="264" t="str">
        <f t="shared" si="53"/>
        <v/>
      </c>
    </row>
    <row r="172" spans="1:71" ht="12.75" customHeight="1">
      <c r="A172" s="217" t="str">
        <f>IF(' Peticions ET'!A162="", "",' Peticions ET'!A162)</f>
        <v/>
      </c>
      <c r="B172" s="167" t="str">
        <f t="shared" si="54"/>
        <v/>
      </c>
      <c r="C172" s="167" t="str">
        <f>IF(' Peticions ET'!B162="", "",' Peticions ET'!B162)</f>
        <v/>
      </c>
      <c r="D172" s="167" t="str">
        <f>IF(' Peticions ET'!C162="", "",' Peticions ET'!C162)</f>
        <v/>
      </c>
      <c r="E172" s="167" t="str">
        <f>IF(' Peticions ET'!D162="", "",' Peticions ET'!D162)</f>
        <v/>
      </c>
      <c r="F172" s="166" t="str">
        <f>IF(' Peticions ET'!E162="", "",' Peticions ET'!E162)</f>
        <v/>
      </c>
      <c r="G172" s="166" t="str">
        <f>IF(' Peticions ET'!F162="", "",' Peticions ET'!F162)</f>
        <v/>
      </c>
      <c r="H172" s="30" t="str">
        <f>IF(' Peticions ET'!G162="", "",' Peticions ET'!G162)</f>
        <v/>
      </c>
      <c r="I172" s="40" t="str">
        <f>IF(' Peticions ET'!H162="", "",' Peticions ET'!H162)</f>
        <v/>
      </c>
      <c r="J172" s="40" t="str">
        <f>IF(' Peticions ET'!I162="", "",' Peticions ET'!I162)</f>
        <v/>
      </c>
      <c r="K172" s="40" t="str">
        <f>IF(' Peticions ET'!J162="", "",' Peticions ET'!J162)</f>
        <v/>
      </c>
      <c r="L172" s="30" t="str">
        <f>IF(' Peticions ET'!K162="", "",' Peticions ET'!K162)</f>
        <v/>
      </c>
      <c r="M172" s="30" t="str">
        <f>IF(' Peticions ET'!L162="", "",' Peticions ET'!L162)</f>
        <v/>
      </c>
      <c r="N172" s="30" t="str">
        <f>IF(' Peticions ET'!M162="", "",' Peticions ET'!M162)</f>
        <v/>
      </c>
      <c r="O172" s="40" t="str">
        <f>IF(' Peticions ET'!O162="", "",' Peticions ET'!O162)</f>
        <v/>
      </c>
      <c r="P172" s="7" t="str">
        <f>IF(' Peticions ET'!N162="", "",' Peticions ET'!N162)</f>
        <v/>
      </c>
      <c r="Q172" s="31" t="str">
        <f>IF(' Peticions ET'!R162="", "",' Peticions ET'!R162)</f>
        <v/>
      </c>
      <c r="R172" s="31" t="str">
        <f>IF(' Peticions ET'!S162="", "",' Peticions ET'!S162)</f>
        <v/>
      </c>
      <c r="S172" t="str">
        <f>IF(' Peticions ET'!P162="", "",' Peticions ET'!P162)</f>
        <v/>
      </c>
      <c r="T172" s="264" t="str">
        <f>IF(' Peticions ET'!Q162="", "",' Peticions ET'!Q162)</f>
        <v/>
      </c>
      <c r="U172" s="1"/>
      <c r="V172" s="1"/>
      <c r="W172" s="3"/>
      <c r="X172" s="31"/>
      <c r="Y172" s="31"/>
      <c r="Z172" s="31"/>
      <c r="AA172" s="32"/>
      <c r="AB172" s="33"/>
      <c r="AC172" s="33"/>
      <c r="AD172" s="33"/>
      <c r="AE172" s="33"/>
      <c r="AF172" s="34"/>
      <c r="AG172" s="34"/>
      <c r="AH172" s="34"/>
      <c r="AI172" s="34"/>
      <c r="AJ172" s="35" t="str">
        <f>IF(' Peticions ET'!Z162="", "",' Peticions ET'!Z162)</f>
        <v/>
      </c>
      <c r="AK172" s="143"/>
      <c r="AL172" s="36"/>
      <c r="AM172" s="37" t="str">
        <f t="shared" si="40"/>
        <v/>
      </c>
      <c r="AN172" s="38" t="str">
        <f t="shared" si="41"/>
        <v/>
      </c>
      <c r="AO172" s="39" t="str">
        <f t="shared" si="42"/>
        <v/>
      </c>
      <c r="AP172" s="40" t="str">
        <f t="shared" si="43"/>
        <v/>
      </c>
      <c r="AQ172" s="229" t="str">
        <f t="shared" si="44"/>
        <v/>
      </c>
      <c r="AR172" s="220">
        <f>IF(A172="",0,IF(BJ172="S",COUNTIF($AQ$17:AQ172,AQ172),0))</f>
        <v>0</v>
      </c>
      <c r="AS172" s="41" t="str">
        <f t="shared" si="55"/>
        <v/>
      </c>
      <c r="AT172" s="42">
        <f xml:space="preserve"> IF(AS172&lt;&gt;"",VLOOKUP(AS172,Calculs!$B$2:$C$34,2,FALSE),0)</f>
        <v>0</v>
      </c>
      <c r="AU172" s="42">
        <f>IF(I172&lt;&gt;"",IF(LEFT(I172,1)="S", Calculs!$C$63,0),0)</f>
        <v>0</v>
      </c>
      <c r="AV172" s="42">
        <f>IF(J172&lt;&gt;"",IF(LEFT(J172,1)="S", Calculs!$C$53,0),0)</f>
        <v>0</v>
      </c>
      <c r="AW172" s="42">
        <f>IF(K172&lt;&gt;"",IF(LEFT(K172,1)="S", Calculs!$C$54,0),0)</f>
        <v>0</v>
      </c>
      <c r="AX172" s="43" t="str">
        <f t="shared" si="45"/>
        <v/>
      </c>
      <c r="AY172" s="43" t="str">
        <f t="shared" si="46"/>
        <v/>
      </c>
      <c r="AZ172" s="43">
        <f>SUMIF(Calculs!$B$2:$B$34,AX172,Calculs!$C$2:$C$34)</f>
        <v>0</v>
      </c>
      <c r="BA172" s="42">
        <f>IF(O172&lt;&gt;"",IF(LEFT(O172,1)="S", Calculs!$C$54,0),0)</f>
        <v>0</v>
      </c>
      <c r="BB172" s="42">
        <f>IF(P172&lt;&gt;"",IF(LEFT(P172,1)="S", Calculs!$C$53,0),0)</f>
        <v>0</v>
      </c>
      <c r="BC172" s="229" t="str">
        <f t="shared" si="47"/>
        <v/>
      </c>
      <c r="BD172" s="220">
        <f>IF(A172="",0, IF(BK172="S",COUNTIF($BC$17:BC172,BC172),0))</f>
        <v>0</v>
      </c>
      <c r="BE172" s="42">
        <f xml:space="preserve"> IF(Q172&lt;&gt;"",IF(Q172&lt;&gt;"Sense monitor",VLOOKUP(_xlfn.CONCAT(LEFT(Q172,2),IF(BF172="NO",".SA",".AA")),Calculs!$B$41:$C$48,2,FALSE),0),0)</f>
        <v>0</v>
      </c>
      <c r="BF172" s="42" t="str">
        <f t="shared" si="48"/>
        <v>NO</v>
      </c>
      <c r="BG172" s="43" t="str">
        <f t="shared" si="56"/>
        <v/>
      </c>
      <c r="BH172" s="42">
        <f>SUMIF(Calculs!$B$32:$B$36,TRIM(BG172),Calculs!$C$32:$C$36)</f>
        <v>0</v>
      </c>
      <c r="BI172" s="42">
        <f>IF(T172&lt;&gt;"",IF(LEFT(T172,1)="S", SUMIF(Calculs!$B$67:$B$70, TRIM(BG172), Calculs!$C$67:$C$70),0),0)</f>
        <v>0</v>
      </c>
      <c r="BJ172" s="40" t="str">
        <f t="shared" si="57"/>
        <v>N</v>
      </c>
      <c r="BK172" s="219" t="str">
        <f t="shared" si="49"/>
        <v>N</v>
      </c>
      <c r="BL172" s="42">
        <f t="shared" si="58"/>
        <v>0</v>
      </c>
      <c r="BM172" s="42"/>
      <c r="BN172" s="42"/>
      <c r="BO172" s="42">
        <f>IF(B172="",0,IF(AND(BJ172="S",AR172=1), VLOOKUP(B172,Calculs!$B$94:$D$99,3), 0) + IF(AND(BK172="S",BD172=1), VLOOKUP(B172,Calculs!$B$94:$F$99,5), 0))</f>
        <v>0</v>
      </c>
      <c r="BP172" s="40" t="str">
        <f t="shared" si="50"/>
        <v/>
      </c>
      <c r="BQ172" s="219" t="str">
        <f t="shared" si="51"/>
        <v/>
      </c>
      <c r="BR172" s="264" t="str">
        <f t="shared" si="52"/>
        <v/>
      </c>
      <c r="BS172" s="264" t="str">
        <f t="shared" si="53"/>
        <v/>
      </c>
    </row>
    <row r="173" spans="1:71" ht="12.75" customHeight="1">
      <c r="A173" s="217" t="str">
        <f>IF(' Peticions ET'!A163="", "",' Peticions ET'!A163)</f>
        <v/>
      </c>
      <c r="B173" s="167" t="str">
        <f t="shared" si="54"/>
        <v/>
      </c>
      <c r="C173" s="167" t="str">
        <f>IF(' Peticions ET'!B163="", "",' Peticions ET'!B163)</f>
        <v/>
      </c>
      <c r="D173" s="167" t="str">
        <f>IF(' Peticions ET'!C163="", "",' Peticions ET'!C163)</f>
        <v/>
      </c>
      <c r="E173" s="167" t="str">
        <f>IF(' Peticions ET'!D163="", "",' Peticions ET'!D163)</f>
        <v/>
      </c>
      <c r="F173" s="166" t="str">
        <f>IF(' Peticions ET'!E163="", "",' Peticions ET'!E163)</f>
        <v/>
      </c>
      <c r="G173" s="166" t="str">
        <f>IF(' Peticions ET'!F163="", "",' Peticions ET'!F163)</f>
        <v/>
      </c>
      <c r="H173" s="30" t="str">
        <f>IF(' Peticions ET'!G163="", "",' Peticions ET'!G163)</f>
        <v/>
      </c>
      <c r="I173" s="40" t="str">
        <f>IF(' Peticions ET'!H163="", "",' Peticions ET'!H163)</f>
        <v/>
      </c>
      <c r="J173" s="40" t="str">
        <f>IF(' Peticions ET'!I163="", "",' Peticions ET'!I163)</f>
        <v/>
      </c>
      <c r="K173" s="40" t="str">
        <f>IF(' Peticions ET'!J163="", "",' Peticions ET'!J163)</f>
        <v/>
      </c>
      <c r="L173" s="30" t="str">
        <f>IF(' Peticions ET'!K163="", "",' Peticions ET'!K163)</f>
        <v/>
      </c>
      <c r="M173" s="30" t="str">
        <f>IF(' Peticions ET'!L163="", "",' Peticions ET'!L163)</f>
        <v/>
      </c>
      <c r="N173" s="30" t="str">
        <f>IF(' Peticions ET'!M163="", "",' Peticions ET'!M163)</f>
        <v/>
      </c>
      <c r="O173" s="40" t="str">
        <f>IF(' Peticions ET'!O163="", "",' Peticions ET'!O163)</f>
        <v/>
      </c>
      <c r="P173" s="7" t="str">
        <f>IF(' Peticions ET'!N163="", "",' Peticions ET'!N163)</f>
        <v/>
      </c>
      <c r="Q173" s="31" t="str">
        <f>IF(' Peticions ET'!R163="", "",' Peticions ET'!R163)</f>
        <v/>
      </c>
      <c r="R173" s="31" t="str">
        <f>IF(' Peticions ET'!S163="", "",' Peticions ET'!S163)</f>
        <v/>
      </c>
      <c r="S173" t="str">
        <f>IF(' Peticions ET'!P163="", "",' Peticions ET'!P163)</f>
        <v/>
      </c>
      <c r="T173" s="264" t="str">
        <f>IF(' Peticions ET'!Q163="", "",' Peticions ET'!Q163)</f>
        <v/>
      </c>
      <c r="U173" s="1"/>
      <c r="V173" s="1"/>
      <c r="W173" s="3"/>
      <c r="X173" s="31"/>
      <c r="Y173" s="31"/>
      <c r="Z173" s="31"/>
      <c r="AA173" s="32"/>
      <c r="AB173" s="33"/>
      <c r="AC173" s="33"/>
      <c r="AD173" s="33"/>
      <c r="AE173" s="33"/>
      <c r="AF173" s="34"/>
      <c r="AG173" s="34"/>
      <c r="AH173" s="34"/>
      <c r="AI173" s="34"/>
      <c r="AJ173" s="35" t="str">
        <f>IF(' Peticions ET'!Z163="", "",' Peticions ET'!Z163)</f>
        <v/>
      </c>
      <c r="AK173" s="143"/>
      <c r="AL173" s="36"/>
      <c r="AM173" s="37" t="str">
        <f t="shared" si="40"/>
        <v/>
      </c>
      <c r="AN173" s="38" t="str">
        <f t="shared" si="41"/>
        <v/>
      </c>
      <c r="AO173" s="39" t="str">
        <f t="shared" si="42"/>
        <v/>
      </c>
      <c r="AP173" s="40" t="str">
        <f t="shared" si="43"/>
        <v/>
      </c>
      <c r="AQ173" s="229" t="str">
        <f t="shared" si="44"/>
        <v/>
      </c>
      <c r="AR173" s="220">
        <f>IF(A173="",0,IF(BJ173="S",COUNTIF($AQ$17:AQ173,AQ173),0))</f>
        <v>0</v>
      </c>
      <c r="AS173" s="41" t="str">
        <f t="shared" si="55"/>
        <v/>
      </c>
      <c r="AT173" s="42">
        <f xml:space="preserve"> IF(AS173&lt;&gt;"",VLOOKUP(AS173,Calculs!$B$2:$C$34,2,FALSE),0)</f>
        <v>0</v>
      </c>
      <c r="AU173" s="42">
        <f>IF(I173&lt;&gt;"",IF(LEFT(I173,1)="S", Calculs!$C$63,0),0)</f>
        <v>0</v>
      </c>
      <c r="AV173" s="42">
        <f>IF(J173&lt;&gt;"",IF(LEFT(J173,1)="S", Calculs!$C$53,0),0)</f>
        <v>0</v>
      </c>
      <c r="AW173" s="42">
        <f>IF(K173&lt;&gt;"",IF(LEFT(K173,1)="S", Calculs!$C$54,0),0)</f>
        <v>0</v>
      </c>
      <c r="AX173" s="43" t="str">
        <f t="shared" si="45"/>
        <v/>
      </c>
      <c r="AY173" s="43" t="str">
        <f t="shared" si="46"/>
        <v/>
      </c>
      <c r="AZ173" s="43">
        <f>SUMIF(Calculs!$B$2:$B$34,AX173,Calculs!$C$2:$C$34)</f>
        <v>0</v>
      </c>
      <c r="BA173" s="42">
        <f>IF(O173&lt;&gt;"",IF(LEFT(O173,1)="S", Calculs!$C$54,0),0)</f>
        <v>0</v>
      </c>
      <c r="BB173" s="42">
        <f>IF(P173&lt;&gt;"",IF(LEFT(P173,1)="S", Calculs!$C$53,0),0)</f>
        <v>0</v>
      </c>
      <c r="BC173" s="229" t="str">
        <f t="shared" si="47"/>
        <v/>
      </c>
      <c r="BD173" s="220">
        <f>IF(A173="",0, IF(BK173="S",COUNTIF($BC$17:BC173,BC173),0))</f>
        <v>0</v>
      </c>
      <c r="BE173" s="42">
        <f xml:space="preserve"> IF(Q173&lt;&gt;"",IF(Q173&lt;&gt;"Sense monitor",VLOOKUP(_xlfn.CONCAT(LEFT(Q173,2),IF(BF173="NO",".SA",".AA")),Calculs!$B$41:$C$48,2,FALSE),0),0)</f>
        <v>0</v>
      </c>
      <c r="BF173" s="42" t="str">
        <f t="shared" si="48"/>
        <v>NO</v>
      </c>
      <c r="BG173" s="43" t="str">
        <f t="shared" si="56"/>
        <v/>
      </c>
      <c r="BH173" s="42">
        <f>SUMIF(Calculs!$B$32:$B$36,TRIM(BG173),Calculs!$C$32:$C$36)</f>
        <v>0</v>
      </c>
      <c r="BI173" s="42">
        <f>IF(T173&lt;&gt;"",IF(LEFT(T173,1)="S", SUMIF(Calculs!$B$67:$B$70, TRIM(BG173), Calculs!$C$67:$C$70),0),0)</f>
        <v>0</v>
      </c>
      <c r="BJ173" s="40" t="str">
        <f t="shared" si="57"/>
        <v>N</v>
      </c>
      <c r="BK173" s="219" t="str">
        <f t="shared" si="49"/>
        <v>N</v>
      </c>
      <c r="BL173" s="42">
        <f t="shared" si="58"/>
        <v>0</v>
      </c>
      <c r="BM173" s="42"/>
      <c r="BN173" s="42"/>
      <c r="BO173" s="42">
        <f>IF(B173="",0,IF(AND(BJ173="S",AR173=1), VLOOKUP(B173,Calculs!$B$94:$D$99,3), 0) + IF(AND(BK173="S",BD173=1), VLOOKUP(B173,Calculs!$B$94:$F$99,5), 0))</f>
        <v>0</v>
      </c>
      <c r="BP173" s="40" t="str">
        <f t="shared" si="50"/>
        <v/>
      </c>
      <c r="BQ173" s="219" t="str">
        <f t="shared" si="51"/>
        <v/>
      </c>
      <c r="BR173" s="264" t="str">
        <f t="shared" si="52"/>
        <v/>
      </c>
      <c r="BS173" s="264" t="str">
        <f t="shared" si="53"/>
        <v/>
      </c>
    </row>
    <row r="174" spans="1:71" ht="12.75" customHeight="1">
      <c r="A174" s="217" t="str">
        <f>IF(' Peticions ET'!A164="", "",' Peticions ET'!A164)</f>
        <v/>
      </c>
      <c r="B174" s="167" t="str">
        <f t="shared" si="54"/>
        <v/>
      </c>
      <c r="C174" s="167" t="str">
        <f>IF(' Peticions ET'!B164="", "",' Peticions ET'!B164)</f>
        <v/>
      </c>
      <c r="D174" s="167" t="str">
        <f>IF(' Peticions ET'!C164="", "",' Peticions ET'!C164)</f>
        <v/>
      </c>
      <c r="E174" s="167" t="str">
        <f>IF(' Peticions ET'!D164="", "",' Peticions ET'!D164)</f>
        <v/>
      </c>
      <c r="F174" s="166" t="str">
        <f>IF(' Peticions ET'!E164="", "",' Peticions ET'!E164)</f>
        <v/>
      </c>
      <c r="G174" s="166" t="str">
        <f>IF(' Peticions ET'!F164="", "",' Peticions ET'!F164)</f>
        <v/>
      </c>
      <c r="H174" s="30" t="str">
        <f>IF(' Peticions ET'!G164="", "",' Peticions ET'!G164)</f>
        <v/>
      </c>
      <c r="I174" s="40" t="str">
        <f>IF(' Peticions ET'!H164="", "",' Peticions ET'!H164)</f>
        <v/>
      </c>
      <c r="J174" s="40" t="str">
        <f>IF(' Peticions ET'!I164="", "",' Peticions ET'!I164)</f>
        <v/>
      </c>
      <c r="K174" s="40" t="str">
        <f>IF(' Peticions ET'!J164="", "",' Peticions ET'!J164)</f>
        <v/>
      </c>
      <c r="L174" s="30" t="str">
        <f>IF(' Peticions ET'!K164="", "",' Peticions ET'!K164)</f>
        <v/>
      </c>
      <c r="M174" s="30" t="str">
        <f>IF(' Peticions ET'!L164="", "",' Peticions ET'!L164)</f>
        <v/>
      </c>
      <c r="N174" s="30" t="str">
        <f>IF(' Peticions ET'!M164="", "",' Peticions ET'!M164)</f>
        <v/>
      </c>
      <c r="O174" s="40" t="str">
        <f>IF(' Peticions ET'!O164="", "",' Peticions ET'!O164)</f>
        <v/>
      </c>
      <c r="P174" s="7" t="str">
        <f>IF(' Peticions ET'!N164="", "",' Peticions ET'!N164)</f>
        <v/>
      </c>
      <c r="Q174" s="31" t="str">
        <f>IF(' Peticions ET'!R164="", "",' Peticions ET'!R164)</f>
        <v/>
      </c>
      <c r="R174" s="31" t="str">
        <f>IF(' Peticions ET'!S164="", "",' Peticions ET'!S164)</f>
        <v/>
      </c>
      <c r="S174" t="str">
        <f>IF(' Peticions ET'!P164="", "",' Peticions ET'!P164)</f>
        <v/>
      </c>
      <c r="T174" s="264" t="str">
        <f>IF(' Peticions ET'!Q164="", "",' Peticions ET'!Q164)</f>
        <v/>
      </c>
      <c r="U174" s="1"/>
      <c r="V174" s="1"/>
      <c r="W174" s="3"/>
      <c r="X174" s="31"/>
      <c r="Y174" s="31"/>
      <c r="Z174" s="31"/>
      <c r="AA174" s="32"/>
      <c r="AB174" s="33"/>
      <c r="AC174" s="33"/>
      <c r="AD174" s="33"/>
      <c r="AE174" s="33"/>
      <c r="AF174" s="34"/>
      <c r="AG174" s="34"/>
      <c r="AH174" s="34"/>
      <c r="AI174" s="34"/>
      <c r="AJ174" s="35" t="str">
        <f>IF(' Peticions ET'!Z164="", "",' Peticions ET'!Z164)</f>
        <v/>
      </c>
      <c r="AK174" s="143"/>
      <c r="AL174" s="36"/>
      <c r="AM174" s="37" t="str">
        <f t="shared" si="40"/>
        <v/>
      </c>
      <c r="AN174" s="38" t="str">
        <f t="shared" si="41"/>
        <v/>
      </c>
      <c r="AO174" s="39" t="str">
        <f t="shared" si="42"/>
        <v/>
      </c>
      <c r="AP174" s="40" t="str">
        <f t="shared" si="43"/>
        <v/>
      </c>
      <c r="AQ174" s="229" t="str">
        <f t="shared" si="44"/>
        <v/>
      </c>
      <c r="AR174" s="220">
        <f>IF(A174="",0,IF(BJ174="S",COUNTIF($AQ$17:AQ174,AQ174),0))</f>
        <v>0</v>
      </c>
      <c r="AS174" s="41" t="str">
        <f t="shared" si="55"/>
        <v/>
      </c>
      <c r="AT174" s="42">
        <f xml:space="preserve"> IF(AS174&lt;&gt;"",VLOOKUP(AS174,Calculs!$B$2:$C$34,2,FALSE),0)</f>
        <v>0</v>
      </c>
      <c r="AU174" s="42">
        <f>IF(I174&lt;&gt;"",IF(LEFT(I174,1)="S", Calculs!$C$63,0),0)</f>
        <v>0</v>
      </c>
      <c r="AV174" s="42">
        <f>IF(J174&lt;&gt;"",IF(LEFT(J174,1)="S", Calculs!$C$53,0),0)</f>
        <v>0</v>
      </c>
      <c r="AW174" s="42">
        <f>IF(K174&lt;&gt;"",IF(LEFT(K174,1)="S", Calculs!$C$54,0),0)</f>
        <v>0</v>
      </c>
      <c r="AX174" s="43" t="str">
        <f t="shared" si="45"/>
        <v/>
      </c>
      <c r="AY174" s="43" t="str">
        <f t="shared" si="46"/>
        <v/>
      </c>
      <c r="AZ174" s="43">
        <f>SUMIF(Calculs!$B$2:$B$34,AX174,Calculs!$C$2:$C$34)</f>
        <v>0</v>
      </c>
      <c r="BA174" s="42">
        <f>IF(O174&lt;&gt;"",IF(LEFT(O174,1)="S", Calculs!$C$54,0),0)</f>
        <v>0</v>
      </c>
      <c r="BB174" s="42">
        <f>IF(P174&lt;&gt;"",IF(LEFT(P174,1)="S", Calculs!$C$53,0),0)</f>
        <v>0</v>
      </c>
      <c r="BC174" s="229" t="str">
        <f t="shared" si="47"/>
        <v/>
      </c>
      <c r="BD174" s="220">
        <f>IF(A174="",0, IF(BK174="S",COUNTIF($BC$17:BC174,BC174),0))</f>
        <v>0</v>
      </c>
      <c r="BE174" s="42">
        <f xml:space="preserve"> IF(Q174&lt;&gt;"",IF(Q174&lt;&gt;"Sense monitor",VLOOKUP(_xlfn.CONCAT(LEFT(Q174,2),IF(BF174="NO",".SA",".AA")),Calculs!$B$41:$C$48,2,FALSE),0),0)</f>
        <v>0</v>
      </c>
      <c r="BF174" s="42" t="str">
        <f t="shared" si="48"/>
        <v>NO</v>
      </c>
      <c r="BG174" s="43" t="str">
        <f t="shared" si="56"/>
        <v/>
      </c>
      <c r="BH174" s="42">
        <f>SUMIF(Calculs!$B$32:$B$36,TRIM(BG174),Calculs!$C$32:$C$36)</f>
        <v>0</v>
      </c>
      <c r="BI174" s="42">
        <f>IF(T174&lt;&gt;"",IF(LEFT(T174,1)="S", SUMIF(Calculs!$B$67:$B$70, TRIM(BG174), Calculs!$C$67:$C$70),0),0)</f>
        <v>0</v>
      </c>
      <c r="BJ174" s="40" t="str">
        <f t="shared" si="57"/>
        <v>N</v>
      </c>
      <c r="BK174" s="219" t="str">
        <f t="shared" si="49"/>
        <v>N</v>
      </c>
      <c r="BL174" s="42">
        <f t="shared" si="58"/>
        <v>0</v>
      </c>
      <c r="BM174" s="42"/>
      <c r="BN174" s="42"/>
      <c r="BO174" s="42">
        <f>IF(B174="",0,IF(AND(BJ174="S",AR174=1), VLOOKUP(B174,Calculs!$B$94:$D$99,3), 0) + IF(AND(BK174="S",BD174=1), VLOOKUP(B174,Calculs!$B$94:$F$99,5), 0))</f>
        <v>0</v>
      </c>
      <c r="BP174" s="40" t="str">
        <f t="shared" si="50"/>
        <v/>
      </c>
      <c r="BQ174" s="219" t="str">
        <f t="shared" si="51"/>
        <v/>
      </c>
      <c r="BR174" s="264" t="str">
        <f t="shared" si="52"/>
        <v/>
      </c>
      <c r="BS174" s="264" t="str">
        <f t="shared" si="53"/>
        <v/>
      </c>
    </row>
    <row r="175" spans="1:71" ht="12.75" customHeight="1">
      <c r="A175" s="217" t="str">
        <f>IF(' Peticions ET'!A165="", "",' Peticions ET'!A165)</f>
        <v/>
      </c>
      <c r="B175" s="167" t="str">
        <f t="shared" si="54"/>
        <v/>
      </c>
      <c r="C175" s="167" t="str">
        <f>IF(' Peticions ET'!B165="", "",' Peticions ET'!B165)</f>
        <v/>
      </c>
      <c r="D175" s="167" t="str">
        <f>IF(' Peticions ET'!C165="", "",' Peticions ET'!C165)</f>
        <v/>
      </c>
      <c r="E175" s="167" t="str">
        <f>IF(' Peticions ET'!D165="", "",' Peticions ET'!D165)</f>
        <v/>
      </c>
      <c r="F175" s="166" t="str">
        <f>IF(' Peticions ET'!E165="", "",' Peticions ET'!E165)</f>
        <v/>
      </c>
      <c r="G175" s="166" t="str">
        <f>IF(' Peticions ET'!F165="", "",' Peticions ET'!F165)</f>
        <v/>
      </c>
      <c r="H175" s="30" t="str">
        <f>IF(' Peticions ET'!G165="", "",' Peticions ET'!G165)</f>
        <v/>
      </c>
      <c r="I175" s="40" t="str">
        <f>IF(' Peticions ET'!H165="", "",' Peticions ET'!H165)</f>
        <v/>
      </c>
      <c r="J175" s="40" t="str">
        <f>IF(' Peticions ET'!I165="", "",' Peticions ET'!I165)</f>
        <v/>
      </c>
      <c r="K175" s="40" t="str">
        <f>IF(' Peticions ET'!J165="", "",' Peticions ET'!J165)</f>
        <v/>
      </c>
      <c r="L175" s="30" t="str">
        <f>IF(' Peticions ET'!K165="", "",' Peticions ET'!K165)</f>
        <v/>
      </c>
      <c r="M175" s="30" t="str">
        <f>IF(' Peticions ET'!L165="", "",' Peticions ET'!L165)</f>
        <v/>
      </c>
      <c r="N175" s="30" t="str">
        <f>IF(' Peticions ET'!M165="", "",' Peticions ET'!M165)</f>
        <v/>
      </c>
      <c r="O175" s="40" t="str">
        <f>IF(' Peticions ET'!O165="", "",' Peticions ET'!O165)</f>
        <v/>
      </c>
      <c r="P175" s="7" t="str">
        <f>IF(' Peticions ET'!N165="", "",' Peticions ET'!N165)</f>
        <v/>
      </c>
      <c r="Q175" s="31" t="str">
        <f>IF(' Peticions ET'!R165="", "",' Peticions ET'!R165)</f>
        <v/>
      </c>
      <c r="R175" s="31" t="str">
        <f>IF(' Peticions ET'!S165="", "",' Peticions ET'!S165)</f>
        <v/>
      </c>
      <c r="S175" t="str">
        <f>IF(' Peticions ET'!P165="", "",' Peticions ET'!P165)</f>
        <v/>
      </c>
      <c r="T175" s="264" t="str">
        <f>IF(' Peticions ET'!Q165="", "",' Peticions ET'!Q165)</f>
        <v/>
      </c>
      <c r="U175" s="1"/>
      <c r="V175" s="1"/>
      <c r="W175" s="3"/>
      <c r="X175" s="31"/>
      <c r="Y175" s="31"/>
      <c r="Z175" s="31"/>
      <c r="AA175" s="32"/>
      <c r="AB175" s="33"/>
      <c r="AC175" s="33"/>
      <c r="AD175" s="33"/>
      <c r="AE175" s="33"/>
      <c r="AF175" s="34"/>
      <c r="AG175" s="34"/>
      <c r="AH175" s="34"/>
      <c r="AI175" s="34"/>
      <c r="AJ175" s="35" t="str">
        <f>IF(' Peticions ET'!Z165="", "",' Peticions ET'!Z165)</f>
        <v/>
      </c>
      <c r="AK175" s="143"/>
      <c r="AL175" s="36"/>
      <c r="AM175" s="37" t="str">
        <f t="shared" si="40"/>
        <v/>
      </c>
      <c r="AN175" s="38" t="str">
        <f t="shared" si="41"/>
        <v/>
      </c>
      <c r="AO175" s="39" t="str">
        <f t="shared" si="42"/>
        <v/>
      </c>
      <c r="AP175" s="40" t="str">
        <f t="shared" si="43"/>
        <v/>
      </c>
      <c r="AQ175" s="229" t="str">
        <f t="shared" si="44"/>
        <v/>
      </c>
      <c r="AR175" s="220">
        <f>IF(A175="",0,IF(BJ175="S",COUNTIF($AQ$17:AQ175,AQ175),0))</f>
        <v>0</v>
      </c>
      <c r="AS175" s="41" t="str">
        <f t="shared" si="55"/>
        <v/>
      </c>
      <c r="AT175" s="42">
        <f xml:space="preserve"> IF(AS175&lt;&gt;"",VLOOKUP(AS175,Calculs!$B$2:$C$34,2,FALSE),0)</f>
        <v>0</v>
      </c>
      <c r="AU175" s="42">
        <f>IF(I175&lt;&gt;"",IF(LEFT(I175,1)="S", Calculs!$C$63,0),0)</f>
        <v>0</v>
      </c>
      <c r="AV175" s="42">
        <f>IF(J175&lt;&gt;"",IF(LEFT(J175,1)="S", Calculs!$C$53,0),0)</f>
        <v>0</v>
      </c>
      <c r="AW175" s="42">
        <f>IF(K175&lt;&gt;"",IF(LEFT(K175,1)="S", Calculs!$C$54,0),0)</f>
        <v>0</v>
      </c>
      <c r="AX175" s="43" t="str">
        <f t="shared" si="45"/>
        <v/>
      </c>
      <c r="AY175" s="43" t="str">
        <f t="shared" si="46"/>
        <v/>
      </c>
      <c r="AZ175" s="43">
        <f>SUMIF(Calculs!$B$2:$B$34,AX175,Calculs!$C$2:$C$34)</f>
        <v>0</v>
      </c>
      <c r="BA175" s="42">
        <f>IF(O175&lt;&gt;"",IF(LEFT(O175,1)="S", Calculs!$C$54,0),0)</f>
        <v>0</v>
      </c>
      <c r="BB175" s="42">
        <f>IF(P175&lt;&gt;"",IF(LEFT(P175,1)="S", Calculs!$C$53,0),0)</f>
        <v>0</v>
      </c>
      <c r="BC175" s="229" t="str">
        <f t="shared" si="47"/>
        <v/>
      </c>
      <c r="BD175" s="220">
        <f>IF(A175="",0, IF(BK175="S",COUNTIF($BC$17:BC175,BC175),0))</f>
        <v>0</v>
      </c>
      <c r="BE175" s="42">
        <f xml:space="preserve"> IF(Q175&lt;&gt;"",IF(Q175&lt;&gt;"Sense monitor",VLOOKUP(_xlfn.CONCAT(LEFT(Q175,2),IF(BF175="NO",".SA",".AA")),Calculs!$B$41:$C$48,2,FALSE),0),0)</f>
        <v>0</v>
      </c>
      <c r="BF175" s="42" t="str">
        <f t="shared" si="48"/>
        <v>NO</v>
      </c>
      <c r="BG175" s="43" t="str">
        <f t="shared" si="56"/>
        <v/>
      </c>
      <c r="BH175" s="42">
        <f>SUMIF(Calculs!$B$32:$B$36,TRIM(BG175),Calculs!$C$32:$C$36)</f>
        <v>0</v>
      </c>
      <c r="BI175" s="42">
        <f>IF(T175&lt;&gt;"",IF(LEFT(T175,1)="S", SUMIF(Calculs!$B$67:$B$70, TRIM(BG175), Calculs!$C$67:$C$70),0),0)</f>
        <v>0</v>
      </c>
      <c r="BJ175" s="40" t="str">
        <f t="shared" si="57"/>
        <v>N</v>
      </c>
      <c r="BK175" s="219" t="str">
        <f t="shared" si="49"/>
        <v>N</v>
      </c>
      <c r="BL175" s="42">
        <f t="shared" si="58"/>
        <v>0</v>
      </c>
      <c r="BM175" s="42"/>
      <c r="BN175" s="42"/>
      <c r="BO175" s="42">
        <f>IF(B175="",0,IF(AND(BJ175="S",AR175=1), VLOOKUP(B175,Calculs!$B$94:$D$99,3), 0) + IF(AND(BK175="S",BD175=1), VLOOKUP(B175,Calculs!$B$94:$F$99,5), 0))</f>
        <v>0</v>
      </c>
      <c r="BP175" s="40" t="str">
        <f t="shared" si="50"/>
        <v/>
      </c>
      <c r="BQ175" s="219" t="str">
        <f t="shared" si="51"/>
        <v/>
      </c>
      <c r="BR175" s="264" t="str">
        <f t="shared" si="52"/>
        <v/>
      </c>
      <c r="BS175" s="264" t="str">
        <f t="shared" si="53"/>
        <v/>
      </c>
    </row>
    <row r="176" spans="1:71" ht="12.75" customHeight="1">
      <c r="A176" s="217" t="str">
        <f>IF(' Peticions ET'!A166="", "",' Peticions ET'!A166)</f>
        <v/>
      </c>
      <c r="B176" s="167" t="str">
        <f t="shared" si="54"/>
        <v/>
      </c>
      <c r="C176" s="167" t="str">
        <f>IF(' Peticions ET'!B166="", "",' Peticions ET'!B166)</f>
        <v/>
      </c>
      <c r="D176" s="167" t="str">
        <f>IF(' Peticions ET'!C166="", "",' Peticions ET'!C166)</f>
        <v/>
      </c>
      <c r="E176" s="167" t="str">
        <f>IF(' Peticions ET'!D166="", "",' Peticions ET'!D166)</f>
        <v/>
      </c>
      <c r="F176" s="166" t="str">
        <f>IF(' Peticions ET'!E166="", "",' Peticions ET'!E166)</f>
        <v/>
      </c>
      <c r="G176" s="166" t="str">
        <f>IF(' Peticions ET'!F166="", "",' Peticions ET'!F166)</f>
        <v/>
      </c>
      <c r="H176" s="30" t="str">
        <f>IF(' Peticions ET'!G166="", "",' Peticions ET'!G166)</f>
        <v/>
      </c>
      <c r="I176" s="40" t="str">
        <f>IF(' Peticions ET'!H166="", "",' Peticions ET'!H166)</f>
        <v/>
      </c>
      <c r="J176" s="40" t="str">
        <f>IF(' Peticions ET'!I166="", "",' Peticions ET'!I166)</f>
        <v/>
      </c>
      <c r="K176" s="40" t="str">
        <f>IF(' Peticions ET'!J166="", "",' Peticions ET'!J166)</f>
        <v/>
      </c>
      <c r="L176" s="30" t="str">
        <f>IF(' Peticions ET'!K166="", "",' Peticions ET'!K166)</f>
        <v/>
      </c>
      <c r="M176" s="30" t="str">
        <f>IF(' Peticions ET'!L166="", "",' Peticions ET'!L166)</f>
        <v/>
      </c>
      <c r="N176" s="30" t="str">
        <f>IF(' Peticions ET'!M166="", "",' Peticions ET'!M166)</f>
        <v/>
      </c>
      <c r="O176" s="40" t="str">
        <f>IF(' Peticions ET'!O166="", "",' Peticions ET'!O166)</f>
        <v/>
      </c>
      <c r="P176" s="7" t="str">
        <f>IF(' Peticions ET'!N166="", "",' Peticions ET'!N166)</f>
        <v/>
      </c>
      <c r="Q176" s="31" t="str">
        <f>IF(' Peticions ET'!R166="", "",' Peticions ET'!R166)</f>
        <v/>
      </c>
      <c r="R176" s="31" t="str">
        <f>IF(' Peticions ET'!S166="", "",' Peticions ET'!S166)</f>
        <v/>
      </c>
      <c r="S176" t="str">
        <f>IF(' Peticions ET'!P166="", "",' Peticions ET'!P166)</f>
        <v/>
      </c>
      <c r="T176" s="264" t="str">
        <f>IF(' Peticions ET'!Q166="", "",' Peticions ET'!Q166)</f>
        <v/>
      </c>
      <c r="U176" s="1"/>
      <c r="V176" s="1"/>
      <c r="W176" s="3"/>
      <c r="X176" s="31"/>
      <c r="Y176" s="31"/>
      <c r="Z176" s="31"/>
      <c r="AA176" s="32"/>
      <c r="AB176" s="33"/>
      <c r="AC176" s="33"/>
      <c r="AD176" s="33"/>
      <c r="AE176" s="33"/>
      <c r="AF176" s="34"/>
      <c r="AG176" s="34"/>
      <c r="AH176" s="34"/>
      <c r="AI176" s="34"/>
      <c r="AJ176" s="35" t="str">
        <f>IF(' Peticions ET'!Z166="", "",' Peticions ET'!Z166)</f>
        <v/>
      </c>
      <c r="AK176" s="143"/>
      <c r="AL176" s="36"/>
      <c r="AM176" s="37" t="str">
        <f t="shared" si="40"/>
        <v/>
      </c>
      <c r="AN176" s="38" t="str">
        <f t="shared" si="41"/>
        <v/>
      </c>
      <c r="AO176" s="39" t="str">
        <f t="shared" si="42"/>
        <v/>
      </c>
      <c r="AP176" s="40" t="str">
        <f t="shared" si="43"/>
        <v/>
      </c>
      <c r="AQ176" s="229" t="str">
        <f t="shared" si="44"/>
        <v/>
      </c>
      <c r="AR176" s="220">
        <f>IF(A176="",0,IF(BJ176="S",COUNTIF($AQ$17:AQ176,AQ176),0))</f>
        <v>0</v>
      </c>
      <c r="AS176" s="41" t="str">
        <f t="shared" si="55"/>
        <v/>
      </c>
      <c r="AT176" s="42">
        <f xml:space="preserve"> IF(AS176&lt;&gt;"",VLOOKUP(AS176,Calculs!$B$2:$C$34,2,FALSE),0)</f>
        <v>0</v>
      </c>
      <c r="AU176" s="42">
        <f>IF(I176&lt;&gt;"",IF(LEFT(I176,1)="S", Calculs!$C$63,0),0)</f>
        <v>0</v>
      </c>
      <c r="AV176" s="42">
        <f>IF(J176&lt;&gt;"",IF(LEFT(J176,1)="S", Calculs!$C$53,0),0)</f>
        <v>0</v>
      </c>
      <c r="AW176" s="42">
        <f>IF(K176&lt;&gt;"",IF(LEFT(K176,1)="S", Calculs!$C$54,0),0)</f>
        <v>0</v>
      </c>
      <c r="AX176" s="43" t="str">
        <f t="shared" si="45"/>
        <v/>
      </c>
      <c r="AY176" s="43" t="str">
        <f t="shared" si="46"/>
        <v/>
      </c>
      <c r="AZ176" s="43">
        <f>SUMIF(Calculs!$B$2:$B$34,AX176,Calculs!$C$2:$C$34)</f>
        <v>0</v>
      </c>
      <c r="BA176" s="42">
        <f>IF(O176&lt;&gt;"",IF(LEFT(O176,1)="S", Calculs!$C$54,0),0)</f>
        <v>0</v>
      </c>
      <c r="BB176" s="42">
        <f>IF(P176&lt;&gt;"",IF(LEFT(P176,1)="S", Calculs!$C$53,0),0)</f>
        <v>0</v>
      </c>
      <c r="BC176" s="229" t="str">
        <f t="shared" si="47"/>
        <v/>
      </c>
      <c r="BD176" s="220">
        <f>IF(A176="",0, IF(BK176="S",COUNTIF($BC$17:BC176,BC176),0))</f>
        <v>0</v>
      </c>
      <c r="BE176" s="42">
        <f xml:space="preserve"> IF(Q176&lt;&gt;"",IF(Q176&lt;&gt;"Sense monitor",VLOOKUP(_xlfn.CONCAT(LEFT(Q176,2),IF(BF176="NO",".SA",".AA")),Calculs!$B$41:$C$48,2,FALSE),0),0)</f>
        <v>0</v>
      </c>
      <c r="BF176" s="42" t="str">
        <f t="shared" si="48"/>
        <v>NO</v>
      </c>
      <c r="BG176" s="43" t="str">
        <f t="shared" si="56"/>
        <v/>
      </c>
      <c r="BH176" s="42">
        <f>SUMIF(Calculs!$B$32:$B$36,TRIM(BG176),Calculs!$C$32:$C$36)</f>
        <v>0</v>
      </c>
      <c r="BI176" s="42">
        <f>IF(T176&lt;&gt;"",IF(LEFT(T176,1)="S", SUMIF(Calculs!$B$67:$B$70, TRIM(BG176), Calculs!$C$67:$C$70),0),0)</f>
        <v>0</v>
      </c>
      <c r="BJ176" s="40" t="str">
        <f t="shared" si="57"/>
        <v>N</v>
      </c>
      <c r="BK176" s="219" t="str">
        <f t="shared" si="49"/>
        <v>N</v>
      </c>
      <c r="BL176" s="42">
        <f t="shared" si="58"/>
        <v>0</v>
      </c>
      <c r="BM176" s="42"/>
      <c r="BN176" s="42"/>
      <c r="BO176" s="42">
        <f>IF(B176="",0,IF(AND(BJ176="S",AR176=1), VLOOKUP(B176,Calculs!$B$94:$D$99,3), 0) + IF(AND(BK176="S",BD176=1), VLOOKUP(B176,Calculs!$B$94:$F$99,5), 0))</f>
        <v>0</v>
      </c>
      <c r="BP176" s="40" t="str">
        <f t="shared" si="50"/>
        <v/>
      </c>
      <c r="BQ176" s="219" t="str">
        <f t="shared" si="51"/>
        <v/>
      </c>
      <c r="BR176" s="264" t="str">
        <f t="shared" si="52"/>
        <v/>
      </c>
      <c r="BS176" s="264" t="str">
        <f t="shared" si="53"/>
        <v/>
      </c>
    </row>
    <row r="177" spans="1:71" ht="12.75" customHeight="1">
      <c r="A177" s="217" t="str">
        <f>IF(' Peticions ET'!A167="", "",' Peticions ET'!A167)</f>
        <v/>
      </c>
      <c r="B177" s="167" t="str">
        <f t="shared" si="54"/>
        <v/>
      </c>
      <c r="C177" s="167" t="str">
        <f>IF(' Peticions ET'!B167="", "",' Peticions ET'!B167)</f>
        <v/>
      </c>
      <c r="D177" s="167" t="str">
        <f>IF(' Peticions ET'!C167="", "",' Peticions ET'!C167)</f>
        <v/>
      </c>
      <c r="E177" s="167" t="str">
        <f>IF(' Peticions ET'!D167="", "",' Peticions ET'!D167)</f>
        <v/>
      </c>
      <c r="F177" s="166" t="str">
        <f>IF(' Peticions ET'!E167="", "",' Peticions ET'!E167)</f>
        <v/>
      </c>
      <c r="G177" s="166" t="str">
        <f>IF(' Peticions ET'!F167="", "",' Peticions ET'!F167)</f>
        <v/>
      </c>
      <c r="H177" s="30" t="str">
        <f>IF(' Peticions ET'!G167="", "",' Peticions ET'!G167)</f>
        <v/>
      </c>
      <c r="I177" s="40" t="str">
        <f>IF(' Peticions ET'!H167="", "",' Peticions ET'!H167)</f>
        <v/>
      </c>
      <c r="J177" s="40" t="str">
        <f>IF(' Peticions ET'!I167="", "",' Peticions ET'!I167)</f>
        <v/>
      </c>
      <c r="K177" s="40" t="str">
        <f>IF(' Peticions ET'!J167="", "",' Peticions ET'!J167)</f>
        <v/>
      </c>
      <c r="L177" s="30" t="str">
        <f>IF(' Peticions ET'!K167="", "",' Peticions ET'!K167)</f>
        <v/>
      </c>
      <c r="M177" s="30" t="str">
        <f>IF(' Peticions ET'!L167="", "",' Peticions ET'!L167)</f>
        <v/>
      </c>
      <c r="N177" s="30" t="str">
        <f>IF(' Peticions ET'!M167="", "",' Peticions ET'!M167)</f>
        <v/>
      </c>
      <c r="O177" s="40" t="str">
        <f>IF(' Peticions ET'!O167="", "",' Peticions ET'!O167)</f>
        <v/>
      </c>
      <c r="P177" s="7" t="str">
        <f>IF(' Peticions ET'!N167="", "",' Peticions ET'!N167)</f>
        <v/>
      </c>
      <c r="Q177" s="31" t="str">
        <f>IF(' Peticions ET'!R167="", "",' Peticions ET'!R167)</f>
        <v/>
      </c>
      <c r="R177" s="31" t="str">
        <f>IF(' Peticions ET'!S167="", "",' Peticions ET'!S167)</f>
        <v/>
      </c>
      <c r="S177" t="str">
        <f>IF(' Peticions ET'!P167="", "",' Peticions ET'!P167)</f>
        <v/>
      </c>
      <c r="T177" s="264" t="str">
        <f>IF(' Peticions ET'!Q167="", "",' Peticions ET'!Q167)</f>
        <v/>
      </c>
      <c r="U177" s="1"/>
      <c r="V177" s="1"/>
      <c r="W177" s="3"/>
      <c r="X177" s="31"/>
      <c r="Y177" s="31"/>
      <c r="Z177" s="31"/>
      <c r="AA177" s="32"/>
      <c r="AB177" s="33"/>
      <c r="AC177" s="33"/>
      <c r="AD177" s="33"/>
      <c r="AE177" s="33"/>
      <c r="AF177" s="34"/>
      <c r="AG177" s="34"/>
      <c r="AH177" s="34"/>
      <c r="AI177" s="34"/>
      <c r="AJ177" s="35" t="str">
        <f>IF(' Peticions ET'!Z167="", "",' Peticions ET'!Z167)</f>
        <v/>
      </c>
      <c r="AK177" s="143"/>
      <c r="AL177" s="36"/>
      <c r="AM177" s="37" t="str">
        <f t="shared" si="40"/>
        <v/>
      </c>
      <c r="AN177" s="38" t="str">
        <f t="shared" si="41"/>
        <v/>
      </c>
      <c r="AO177" s="39" t="str">
        <f t="shared" si="42"/>
        <v/>
      </c>
      <c r="AP177" s="40" t="str">
        <f t="shared" si="43"/>
        <v/>
      </c>
      <c r="AQ177" s="229" t="str">
        <f t="shared" si="44"/>
        <v/>
      </c>
      <c r="AR177" s="220">
        <f>IF(A177="",0,IF(BJ177="S",COUNTIF($AQ$17:AQ177,AQ177),0))</f>
        <v>0</v>
      </c>
      <c r="AS177" s="41" t="str">
        <f t="shared" si="55"/>
        <v/>
      </c>
      <c r="AT177" s="42">
        <f xml:space="preserve"> IF(AS177&lt;&gt;"",VLOOKUP(AS177,Calculs!$B$2:$C$34,2,FALSE),0)</f>
        <v>0</v>
      </c>
      <c r="AU177" s="42">
        <f>IF(I177&lt;&gt;"",IF(LEFT(I177,1)="S", Calculs!$C$63,0),0)</f>
        <v>0</v>
      </c>
      <c r="AV177" s="42">
        <f>IF(J177&lt;&gt;"",IF(LEFT(J177,1)="S", Calculs!$C$53,0),0)</f>
        <v>0</v>
      </c>
      <c r="AW177" s="42">
        <f>IF(K177&lt;&gt;"",IF(LEFT(K177,1)="S", Calculs!$C$54,0),0)</f>
        <v>0</v>
      </c>
      <c r="AX177" s="43" t="str">
        <f t="shared" si="45"/>
        <v/>
      </c>
      <c r="AY177" s="43" t="str">
        <f t="shared" si="46"/>
        <v/>
      </c>
      <c r="AZ177" s="43">
        <f>SUMIF(Calculs!$B$2:$B$34,AX177,Calculs!$C$2:$C$34)</f>
        <v>0</v>
      </c>
      <c r="BA177" s="42">
        <f>IF(O177&lt;&gt;"",IF(LEFT(O177,1)="S", Calculs!$C$54,0),0)</f>
        <v>0</v>
      </c>
      <c r="BB177" s="42">
        <f>IF(P177&lt;&gt;"",IF(LEFT(P177,1)="S", Calculs!$C$53,0),0)</f>
        <v>0</v>
      </c>
      <c r="BC177" s="229" t="str">
        <f t="shared" si="47"/>
        <v/>
      </c>
      <c r="BD177" s="220">
        <f>IF(A177="",0, IF(BK177="S",COUNTIF($BC$17:BC177,BC177),0))</f>
        <v>0</v>
      </c>
      <c r="BE177" s="42">
        <f xml:space="preserve"> IF(Q177&lt;&gt;"",IF(Q177&lt;&gt;"Sense monitor",VLOOKUP(_xlfn.CONCAT(LEFT(Q177,2),IF(BF177="NO",".SA",".AA")),Calculs!$B$41:$C$48,2,FALSE),0),0)</f>
        <v>0</v>
      </c>
      <c r="BF177" s="42" t="str">
        <f t="shared" si="48"/>
        <v>NO</v>
      </c>
      <c r="BG177" s="43" t="str">
        <f t="shared" si="56"/>
        <v/>
      </c>
      <c r="BH177" s="42">
        <f>SUMIF(Calculs!$B$32:$B$36,TRIM(BG177),Calculs!$C$32:$C$36)</f>
        <v>0</v>
      </c>
      <c r="BI177" s="42">
        <f>IF(T177&lt;&gt;"",IF(LEFT(T177,1)="S", SUMIF(Calculs!$B$67:$B$70, TRIM(BG177), Calculs!$C$67:$C$70),0),0)</f>
        <v>0</v>
      </c>
      <c r="BJ177" s="40" t="str">
        <f t="shared" si="57"/>
        <v>N</v>
      </c>
      <c r="BK177" s="219" t="str">
        <f t="shared" si="49"/>
        <v>N</v>
      </c>
      <c r="BL177" s="42">
        <f t="shared" si="58"/>
        <v>0</v>
      </c>
      <c r="BM177" s="42"/>
      <c r="BN177" s="42"/>
      <c r="BO177" s="42">
        <f>IF(B177="",0,IF(AND(BJ177="S",AR177=1), VLOOKUP(B177,Calculs!$B$94:$D$99,3), 0) + IF(AND(BK177="S",BD177=1), VLOOKUP(B177,Calculs!$B$94:$F$99,5), 0))</f>
        <v>0</v>
      </c>
      <c r="BP177" s="40" t="str">
        <f t="shared" si="50"/>
        <v/>
      </c>
      <c r="BQ177" s="219" t="str">
        <f t="shared" si="51"/>
        <v/>
      </c>
      <c r="BR177" s="264" t="str">
        <f t="shared" si="52"/>
        <v/>
      </c>
      <c r="BS177" s="264" t="str">
        <f t="shared" si="53"/>
        <v/>
      </c>
    </row>
    <row r="178" spans="1:71" ht="12.75" customHeight="1">
      <c r="A178" s="217" t="str">
        <f>IF(' Peticions ET'!A168="", "",' Peticions ET'!A168)</f>
        <v/>
      </c>
      <c r="B178" s="167" t="str">
        <f t="shared" si="54"/>
        <v/>
      </c>
      <c r="C178" s="167" t="str">
        <f>IF(' Peticions ET'!B168="", "",' Peticions ET'!B168)</f>
        <v/>
      </c>
      <c r="D178" s="167" t="str">
        <f>IF(' Peticions ET'!C168="", "",' Peticions ET'!C168)</f>
        <v/>
      </c>
      <c r="E178" s="167" t="str">
        <f>IF(' Peticions ET'!D168="", "",' Peticions ET'!D168)</f>
        <v/>
      </c>
      <c r="F178" s="166" t="str">
        <f>IF(' Peticions ET'!E168="", "",' Peticions ET'!E168)</f>
        <v/>
      </c>
      <c r="G178" s="166" t="str">
        <f>IF(' Peticions ET'!F168="", "",' Peticions ET'!F168)</f>
        <v/>
      </c>
      <c r="H178" s="30" t="str">
        <f>IF(' Peticions ET'!G168="", "",' Peticions ET'!G168)</f>
        <v/>
      </c>
      <c r="I178" s="40" t="str">
        <f>IF(' Peticions ET'!H168="", "",' Peticions ET'!H168)</f>
        <v/>
      </c>
      <c r="J178" s="40" t="str">
        <f>IF(' Peticions ET'!I168="", "",' Peticions ET'!I168)</f>
        <v/>
      </c>
      <c r="K178" s="40" t="str">
        <f>IF(' Peticions ET'!J168="", "",' Peticions ET'!J168)</f>
        <v/>
      </c>
      <c r="L178" s="30" t="str">
        <f>IF(' Peticions ET'!K168="", "",' Peticions ET'!K168)</f>
        <v/>
      </c>
      <c r="M178" s="30" t="str">
        <f>IF(' Peticions ET'!L168="", "",' Peticions ET'!L168)</f>
        <v/>
      </c>
      <c r="N178" s="30" t="str">
        <f>IF(' Peticions ET'!M168="", "",' Peticions ET'!M168)</f>
        <v/>
      </c>
      <c r="O178" s="40" t="str">
        <f>IF(' Peticions ET'!O168="", "",' Peticions ET'!O168)</f>
        <v/>
      </c>
      <c r="P178" s="7" t="str">
        <f>IF(' Peticions ET'!N168="", "",' Peticions ET'!N168)</f>
        <v/>
      </c>
      <c r="Q178" s="31" t="str">
        <f>IF(' Peticions ET'!R168="", "",' Peticions ET'!R168)</f>
        <v/>
      </c>
      <c r="R178" s="31" t="str">
        <f>IF(' Peticions ET'!S168="", "",' Peticions ET'!S168)</f>
        <v/>
      </c>
      <c r="S178" t="str">
        <f>IF(' Peticions ET'!P168="", "",' Peticions ET'!P168)</f>
        <v/>
      </c>
      <c r="T178" s="264" t="str">
        <f>IF(' Peticions ET'!Q168="", "",' Peticions ET'!Q168)</f>
        <v/>
      </c>
      <c r="U178" s="1"/>
      <c r="V178" s="1"/>
      <c r="W178" s="3"/>
      <c r="X178" s="31"/>
      <c r="Y178" s="31"/>
      <c r="Z178" s="31"/>
      <c r="AA178" s="32"/>
      <c r="AB178" s="33"/>
      <c r="AC178" s="33"/>
      <c r="AD178" s="33"/>
      <c r="AE178" s="33"/>
      <c r="AF178" s="34"/>
      <c r="AG178" s="34"/>
      <c r="AH178" s="34"/>
      <c r="AI178" s="34"/>
      <c r="AJ178" s="35" t="str">
        <f>IF(' Peticions ET'!Z168="", "",' Peticions ET'!Z168)</f>
        <v/>
      </c>
      <c r="AK178" s="143"/>
      <c r="AL178" s="36"/>
      <c r="AM178" s="37" t="str">
        <f t="shared" si="40"/>
        <v/>
      </c>
      <c r="AN178" s="38" t="str">
        <f t="shared" si="41"/>
        <v/>
      </c>
      <c r="AO178" s="39" t="str">
        <f t="shared" si="42"/>
        <v/>
      </c>
      <c r="AP178" s="40" t="str">
        <f t="shared" si="43"/>
        <v/>
      </c>
      <c r="AQ178" s="229" t="str">
        <f t="shared" si="44"/>
        <v/>
      </c>
      <c r="AR178" s="220">
        <f>IF(A178="",0,IF(BJ178="S",COUNTIF($AQ$17:AQ178,AQ178),0))</f>
        <v>0</v>
      </c>
      <c r="AS178" s="41" t="str">
        <f t="shared" si="55"/>
        <v/>
      </c>
      <c r="AT178" s="42">
        <f xml:space="preserve"> IF(AS178&lt;&gt;"",VLOOKUP(AS178,Calculs!$B$2:$C$34,2,FALSE),0)</f>
        <v>0</v>
      </c>
      <c r="AU178" s="42">
        <f>IF(I178&lt;&gt;"",IF(LEFT(I178,1)="S", Calculs!$C$63,0),0)</f>
        <v>0</v>
      </c>
      <c r="AV178" s="42">
        <f>IF(J178&lt;&gt;"",IF(LEFT(J178,1)="S", Calculs!$C$53,0),0)</f>
        <v>0</v>
      </c>
      <c r="AW178" s="42">
        <f>IF(K178&lt;&gt;"",IF(LEFT(K178,1)="S", Calculs!$C$54,0),0)</f>
        <v>0</v>
      </c>
      <c r="AX178" s="43" t="str">
        <f t="shared" si="45"/>
        <v/>
      </c>
      <c r="AY178" s="43" t="str">
        <f t="shared" si="46"/>
        <v/>
      </c>
      <c r="AZ178" s="43">
        <f>SUMIF(Calculs!$B$2:$B$34,AX178,Calculs!$C$2:$C$34)</f>
        <v>0</v>
      </c>
      <c r="BA178" s="42">
        <f>IF(O178&lt;&gt;"",IF(LEFT(O178,1)="S", Calculs!$C$54,0),0)</f>
        <v>0</v>
      </c>
      <c r="BB178" s="42">
        <f>IF(P178&lt;&gt;"",IF(LEFT(P178,1)="S", Calculs!$C$53,0),0)</f>
        <v>0</v>
      </c>
      <c r="BC178" s="229" t="str">
        <f t="shared" si="47"/>
        <v/>
      </c>
      <c r="BD178" s="220">
        <f>IF(A178="",0, IF(BK178="S",COUNTIF($BC$17:BC178,BC178),0))</f>
        <v>0</v>
      </c>
      <c r="BE178" s="42">
        <f xml:space="preserve"> IF(Q178&lt;&gt;"",IF(Q178&lt;&gt;"Sense monitor",VLOOKUP(_xlfn.CONCAT(LEFT(Q178,2),IF(BF178="NO",".SA",".AA")),Calculs!$B$41:$C$48,2,FALSE),0),0)</f>
        <v>0</v>
      </c>
      <c r="BF178" s="42" t="str">
        <f t="shared" si="48"/>
        <v>NO</v>
      </c>
      <c r="BG178" s="43" t="str">
        <f t="shared" si="56"/>
        <v/>
      </c>
      <c r="BH178" s="42">
        <f>SUMIF(Calculs!$B$32:$B$36,TRIM(BG178),Calculs!$C$32:$C$36)</f>
        <v>0</v>
      </c>
      <c r="BI178" s="42">
        <f>IF(T178&lt;&gt;"",IF(LEFT(T178,1)="S", SUMIF(Calculs!$B$67:$B$70, TRIM(BG178), Calculs!$C$67:$C$70),0),0)</f>
        <v>0</v>
      </c>
      <c r="BJ178" s="40" t="str">
        <f t="shared" si="57"/>
        <v>N</v>
      </c>
      <c r="BK178" s="219" t="str">
        <f t="shared" si="49"/>
        <v>N</v>
      </c>
      <c r="BL178" s="42">
        <f t="shared" si="58"/>
        <v>0</v>
      </c>
      <c r="BM178" s="42"/>
      <c r="BN178" s="42"/>
      <c r="BO178" s="42">
        <f>IF(B178="",0,IF(AND(BJ178="S",AR178=1), VLOOKUP(B178,Calculs!$B$94:$D$99,3), 0) + IF(AND(BK178="S",BD178=1), VLOOKUP(B178,Calculs!$B$94:$F$99,5), 0))</f>
        <v>0</v>
      </c>
      <c r="BP178" s="40" t="str">
        <f t="shared" si="50"/>
        <v/>
      </c>
      <c r="BQ178" s="219" t="str">
        <f t="shared" si="51"/>
        <v/>
      </c>
      <c r="BR178" s="264" t="str">
        <f t="shared" si="52"/>
        <v/>
      </c>
      <c r="BS178" s="264" t="str">
        <f t="shared" si="53"/>
        <v/>
      </c>
    </row>
    <row r="179" spans="1:71" ht="12.75" customHeight="1">
      <c r="A179" s="217" t="str">
        <f>IF(' Peticions ET'!A169="", "",' Peticions ET'!A169)</f>
        <v/>
      </c>
      <c r="B179" s="167" t="str">
        <f t="shared" si="54"/>
        <v/>
      </c>
      <c r="C179" s="167" t="str">
        <f>IF(' Peticions ET'!B169="", "",' Peticions ET'!B169)</f>
        <v/>
      </c>
      <c r="D179" s="167" t="str">
        <f>IF(' Peticions ET'!C169="", "",' Peticions ET'!C169)</f>
        <v/>
      </c>
      <c r="E179" s="167" t="str">
        <f>IF(' Peticions ET'!D169="", "",' Peticions ET'!D169)</f>
        <v/>
      </c>
      <c r="F179" s="166" t="str">
        <f>IF(' Peticions ET'!E169="", "",' Peticions ET'!E169)</f>
        <v/>
      </c>
      <c r="G179" s="166" t="str">
        <f>IF(' Peticions ET'!F169="", "",' Peticions ET'!F169)</f>
        <v/>
      </c>
      <c r="H179" s="30" t="str">
        <f>IF(' Peticions ET'!G169="", "",' Peticions ET'!G169)</f>
        <v/>
      </c>
      <c r="I179" s="40" t="str">
        <f>IF(' Peticions ET'!H169="", "",' Peticions ET'!H169)</f>
        <v/>
      </c>
      <c r="J179" s="40" t="str">
        <f>IF(' Peticions ET'!I169="", "",' Peticions ET'!I169)</f>
        <v/>
      </c>
      <c r="K179" s="40" t="str">
        <f>IF(' Peticions ET'!J169="", "",' Peticions ET'!J169)</f>
        <v/>
      </c>
      <c r="L179" s="30" t="str">
        <f>IF(' Peticions ET'!K169="", "",' Peticions ET'!K169)</f>
        <v/>
      </c>
      <c r="M179" s="30" t="str">
        <f>IF(' Peticions ET'!L169="", "",' Peticions ET'!L169)</f>
        <v/>
      </c>
      <c r="N179" s="30" t="str">
        <f>IF(' Peticions ET'!M169="", "",' Peticions ET'!M169)</f>
        <v/>
      </c>
      <c r="O179" s="40" t="str">
        <f>IF(' Peticions ET'!O169="", "",' Peticions ET'!O169)</f>
        <v/>
      </c>
      <c r="P179" s="7" t="str">
        <f>IF(' Peticions ET'!N169="", "",' Peticions ET'!N169)</f>
        <v/>
      </c>
      <c r="Q179" s="31" t="str">
        <f>IF(' Peticions ET'!R169="", "",' Peticions ET'!R169)</f>
        <v/>
      </c>
      <c r="R179" s="31" t="str">
        <f>IF(' Peticions ET'!S169="", "",' Peticions ET'!S169)</f>
        <v/>
      </c>
      <c r="S179" t="str">
        <f>IF(' Peticions ET'!P169="", "",' Peticions ET'!P169)</f>
        <v/>
      </c>
      <c r="T179" s="264" t="str">
        <f>IF(' Peticions ET'!Q169="", "",' Peticions ET'!Q169)</f>
        <v/>
      </c>
      <c r="U179" s="1"/>
      <c r="V179" s="1"/>
      <c r="W179" s="3"/>
      <c r="X179" s="31"/>
      <c r="Y179" s="31"/>
      <c r="Z179" s="31"/>
      <c r="AA179" s="32"/>
      <c r="AB179" s="33"/>
      <c r="AC179" s="33"/>
      <c r="AD179" s="33"/>
      <c r="AE179" s="33"/>
      <c r="AF179" s="34"/>
      <c r="AG179" s="34"/>
      <c r="AH179" s="34"/>
      <c r="AI179" s="34"/>
      <c r="AJ179" s="35" t="str">
        <f>IF(' Peticions ET'!Z169="", "",' Peticions ET'!Z169)</f>
        <v/>
      </c>
      <c r="AK179" s="143"/>
      <c r="AL179" s="36"/>
      <c r="AM179" s="37" t="str">
        <f t="shared" si="40"/>
        <v/>
      </c>
      <c r="AN179" s="38" t="str">
        <f t="shared" si="41"/>
        <v/>
      </c>
      <c r="AO179" s="39" t="str">
        <f t="shared" si="42"/>
        <v/>
      </c>
      <c r="AP179" s="40" t="str">
        <f t="shared" si="43"/>
        <v/>
      </c>
      <c r="AQ179" s="229" t="str">
        <f t="shared" si="44"/>
        <v/>
      </c>
      <c r="AR179" s="220">
        <f>IF(A179="",0,IF(BJ179="S",COUNTIF($AQ$17:AQ179,AQ179),0))</f>
        <v>0</v>
      </c>
      <c r="AS179" s="41" t="str">
        <f t="shared" si="55"/>
        <v/>
      </c>
      <c r="AT179" s="42">
        <f xml:space="preserve"> IF(AS179&lt;&gt;"",VLOOKUP(AS179,Calculs!$B$2:$C$34,2,FALSE),0)</f>
        <v>0</v>
      </c>
      <c r="AU179" s="42">
        <f>IF(I179&lt;&gt;"",IF(LEFT(I179,1)="S", Calculs!$C$63,0),0)</f>
        <v>0</v>
      </c>
      <c r="AV179" s="42">
        <f>IF(J179&lt;&gt;"",IF(LEFT(J179,1)="S", Calculs!$C$53,0),0)</f>
        <v>0</v>
      </c>
      <c r="AW179" s="42">
        <f>IF(K179&lt;&gt;"",IF(LEFT(K179,1)="S", Calculs!$C$54,0),0)</f>
        <v>0</v>
      </c>
      <c r="AX179" s="43" t="str">
        <f t="shared" si="45"/>
        <v/>
      </c>
      <c r="AY179" s="43" t="str">
        <f t="shared" si="46"/>
        <v/>
      </c>
      <c r="AZ179" s="43">
        <f>SUMIF(Calculs!$B$2:$B$34,AX179,Calculs!$C$2:$C$34)</f>
        <v>0</v>
      </c>
      <c r="BA179" s="42">
        <f>IF(O179&lt;&gt;"",IF(LEFT(O179,1)="S", Calculs!$C$54,0),0)</f>
        <v>0</v>
      </c>
      <c r="BB179" s="42">
        <f>IF(P179&lt;&gt;"",IF(LEFT(P179,1)="S", Calculs!$C$53,0),0)</f>
        <v>0</v>
      </c>
      <c r="BC179" s="229" t="str">
        <f t="shared" si="47"/>
        <v/>
      </c>
      <c r="BD179" s="220">
        <f>IF(A179="",0, IF(BK179="S",COUNTIF($BC$17:BC179,BC179),0))</f>
        <v>0</v>
      </c>
      <c r="BE179" s="42">
        <f xml:space="preserve"> IF(Q179&lt;&gt;"",IF(Q179&lt;&gt;"Sense monitor",VLOOKUP(_xlfn.CONCAT(LEFT(Q179,2),IF(BF179="NO",".SA",".AA")),Calculs!$B$41:$C$48,2,FALSE),0),0)</f>
        <v>0</v>
      </c>
      <c r="BF179" s="42" t="str">
        <f t="shared" si="48"/>
        <v>NO</v>
      </c>
      <c r="BG179" s="43" t="str">
        <f t="shared" si="56"/>
        <v/>
      </c>
      <c r="BH179" s="42">
        <f>SUMIF(Calculs!$B$32:$B$36,TRIM(BG179),Calculs!$C$32:$C$36)</f>
        <v>0</v>
      </c>
      <c r="BI179" s="42">
        <f>IF(T179&lt;&gt;"",IF(LEFT(T179,1)="S", SUMIF(Calculs!$B$67:$B$70, TRIM(BG179), Calculs!$C$67:$C$70),0),0)</f>
        <v>0</v>
      </c>
      <c r="BJ179" s="40" t="str">
        <f t="shared" si="57"/>
        <v>N</v>
      </c>
      <c r="BK179" s="219" t="str">
        <f t="shared" si="49"/>
        <v>N</v>
      </c>
      <c r="BL179" s="42">
        <f t="shared" si="58"/>
        <v>0</v>
      </c>
      <c r="BM179" s="42"/>
      <c r="BN179" s="42"/>
      <c r="BO179" s="42">
        <f>IF(B179="",0,IF(AND(BJ179="S",AR179=1), VLOOKUP(B179,Calculs!$B$94:$D$99,3), 0) + IF(AND(BK179="S",BD179=1), VLOOKUP(B179,Calculs!$B$94:$F$99,5), 0))</f>
        <v>0</v>
      </c>
      <c r="BP179" s="40" t="str">
        <f t="shared" si="50"/>
        <v/>
      </c>
      <c r="BQ179" s="219" t="str">
        <f t="shared" si="51"/>
        <v/>
      </c>
      <c r="BR179" s="264" t="str">
        <f t="shared" si="52"/>
        <v/>
      </c>
      <c r="BS179" s="264" t="str">
        <f t="shared" si="53"/>
        <v/>
      </c>
    </row>
    <row r="180" spans="1:71" ht="12.75" customHeight="1">
      <c r="A180" s="217" t="str">
        <f>IF(' Peticions ET'!A170="", "",' Peticions ET'!A170)</f>
        <v/>
      </c>
      <c r="B180" s="167" t="str">
        <f t="shared" si="54"/>
        <v/>
      </c>
      <c r="C180" s="167" t="str">
        <f>IF(' Peticions ET'!B170="", "",' Peticions ET'!B170)</f>
        <v/>
      </c>
      <c r="D180" s="167" t="str">
        <f>IF(' Peticions ET'!C170="", "",' Peticions ET'!C170)</f>
        <v/>
      </c>
      <c r="E180" s="167" t="str">
        <f>IF(' Peticions ET'!D170="", "",' Peticions ET'!D170)</f>
        <v/>
      </c>
      <c r="F180" s="166" t="str">
        <f>IF(' Peticions ET'!E170="", "",' Peticions ET'!E170)</f>
        <v/>
      </c>
      <c r="G180" s="166" t="str">
        <f>IF(' Peticions ET'!F170="", "",' Peticions ET'!F170)</f>
        <v/>
      </c>
      <c r="H180" s="30" t="str">
        <f>IF(' Peticions ET'!G170="", "",' Peticions ET'!G170)</f>
        <v/>
      </c>
      <c r="I180" s="40" t="str">
        <f>IF(' Peticions ET'!H170="", "",' Peticions ET'!H170)</f>
        <v/>
      </c>
      <c r="J180" s="40" t="str">
        <f>IF(' Peticions ET'!I170="", "",' Peticions ET'!I170)</f>
        <v/>
      </c>
      <c r="K180" s="40" t="str">
        <f>IF(' Peticions ET'!J170="", "",' Peticions ET'!J170)</f>
        <v/>
      </c>
      <c r="L180" s="30" t="str">
        <f>IF(' Peticions ET'!K170="", "",' Peticions ET'!K170)</f>
        <v/>
      </c>
      <c r="M180" s="30" t="str">
        <f>IF(' Peticions ET'!L170="", "",' Peticions ET'!L170)</f>
        <v/>
      </c>
      <c r="N180" s="30" t="str">
        <f>IF(' Peticions ET'!M170="", "",' Peticions ET'!M170)</f>
        <v/>
      </c>
      <c r="O180" s="40" t="str">
        <f>IF(' Peticions ET'!O170="", "",' Peticions ET'!O170)</f>
        <v/>
      </c>
      <c r="P180" s="7" t="str">
        <f>IF(' Peticions ET'!N170="", "",' Peticions ET'!N170)</f>
        <v/>
      </c>
      <c r="Q180" s="31" t="str">
        <f>IF(' Peticions ET'!R170="", "",' Peticions ET'!R170)</f>
        <v/>
      </c>
      <c r="R180" s="31" t="str">
        <f>IF(' Peticions ET'!S170="", "",' Peticions ET'!S170)</f>
        <v/>
      </c>
      <c r="S180" t="str">
        <f>IF(' Peticions ET'!P170="", "",' Peticions ET'!P170)</f>
        <v/>
      </c>
      <c r="T180" s="264" t="str">
        <f>IF(' Peticions ET'!Q170="", "",' Peticions ET'!Q170)</f>
        <v/>
      </c>
      <c r="U180" s="1"/>
      <c r="V180" s="1"/>
      <c r="W180" s="3"/>
      <c r="X180" s="31"/>
      <c r="Y180" s="31"/>
      <c r="Z180" s="31"/>
      <c r="AA180" s="32"/>
      <c r="AB180" s="33"/>
      <c r="AC180" s="33"/>
      <c r="AD180" s="33"/>
      <c r="AE180" s="33"/>
      <c r="AF180" s="34"/>
      <c r="AG180" s="34"/>
      <c r="AH180" s="34"/>
      <c r="AI180" s="34"/>
      <c r="AJ180" s="35" t="str">
        <f>IF(' Peticions ET'!Z170="", "",' Peticions ET'!Z170)</f>
        <v/>
      </c>
      <c r="AK180" s="143"/>
      <c r="AL180" s="36"/>
      <c r="AM180" s="37" t="str">
        <f t="shared" si="40"/>
        <v/>
      </c>
      <c r="AN180" s="38" t="str">
        <f t="shared" si="41"/>
        <v/>
      </c>
      <c r="AO180" s="39" t="str">
        <f t="shared" si="42"/>
        <v/>
      </c>
      <c r="AP180" s="40" t="str">
        <f t="shared" si="43"/>
        <v/>
      </c>
      <c r="AQ180" s="229" t="str">
        <f t="shared" si="44"/>
        <v/>
      </c>
      <c r="AR180" s="220">
        <f>IF(A180="",0,IF(BJ180="S",COUNTIF($AQ$17:AQ180,AQ180),0))</f>
        <v>0</v>
      </c>
      <c r="AS180" s="41" t="str">
        <f t="shared" si="55"/>
        <v/>
      </c>
      <c r="AT180" s="42">
        <f xml:space="preserve"> IF(AS180&lt;&gt;"",VLOOKUP(AS180,Calculs!$B$2:$C$34,2,FALSE),0)</f>
        <v>0</v>
      </c>
      <c r="AU180" s="42">
        <f>IF(I180&lt;&gt;"",IF(LEFT(I180,1)="S", Calculs!$C$63,0),0)</f>
        <v>0</v>
      </c>
      <c r="AV180" s="42">
        <f>IF(J180&lt;&gt;"",IF(LEFT(J180,1)="S", Calculs!$C$53,0),0)</f>
        <v>0</v>
      </c>
      <c r="AW180" s="42">
        <f>IF(K180&lt;&gt;"",IF(LEFT(K180,1)="S", Calculs!$C$54,0),0)</f>
        <v>0</v>
      </c>
      <c r="AX180" s="43" t="str">
        <f t="shared" si="45"/>
        <v/>
      </c>
      <c r="AY180" s="43" t="str">
        <f t="shared" si="46"/>
        <v/>
      </c>
      <c r="AZ180" s="43">
        <f>SUMIF(Calculs!$B$2:$B$34,AX180,Calculs!$C$2:$C$34)</f>
        <v>0</v>
      </c>
      <c r="BA180" s="42">
        <f>IF(O180&lt;&gt;"",IF(LEFT(O180,1)="S", Calculs!$C$54,0),0)</f>
        <v>0</v>
      </c>
      <c r="BB180" s="42">
        <f>IF(P180&lt;&gt;"",IF(LEFT(P180,1)="S", Calculs!$C$53,0),0)</f>
        <v>0</v>
      </c>
      <c r="BC180" s="229" t="str">
        <f t="shared" si="47"/>
        <v/>
      </c>
      <c r="BD180" s="220">
        <f>IF(A180="",0, IF(BK180="S",COUNTIF($BC$17:BC180,BC180),0))</f>
        <v>0</v>
      </c>
      <c r="BE180" s="42">
        <f xml:space="preserve"> IF(Q180&lt;&gt;"",IF(Q180&lt;&gt;"Sense monitor",VLOOKUP(_xlfn.CONCAT(LEFT(Q180,2),IF(BF180="NO",".SA",".AA")),Calculs!$B$41:$C$48,2,FALSE),0),0)</f>
        <v>0</v>
      </c>
      <c r="BF180" s="42" t="str">
        <f t="shared" si="48"/>
        <v>NO</v>
      </c>
      <c r="BG180" s="43" t="str">
        <f t="shared" si="56"/>
        <v/>
      </c>
      <c r="BH180" s="42">
        <f>SUMIF(Calculs!$B$32:$B$36,TRIM(BG180),Calculs!$C$32:$C$36)</f>
        <v>0</v>
      </c>
      <c r="BI180" s="42">
        <f>IF(T180&lt;&gt;"",IF(LEFT(T180,1)="S", SUMIF(Calculs!$B$67:$B$70, TRIM(BG180), Calculs!$C$67:$C$70),0),0)</f>
        <v>0</v>
      </c>
      <c r="BJ180" s="40" t="str">
        <f t="shared" si="57"/>
        <v>N</v>
      </c>
      <c r="BK180" s="219" t="str">
        <f t="shared" si="49"/>
        <v>N</v>
      </c>
      <c r="BL180" s="42">
        <f t="shared" si="58"/>
        <v>0</v>
      </c>
      <c r="BM180" s="42"/>
      <c r="BN180" s="42"/>
      <c r="BO180" s="42">
        <f>IF(B180="",0,IF(AND(BJ180="S",AR180=1), VLOOKUP(B180,Calculs!$B$94:$D$99,3), 0) + IF(AND(BK180="S",BD180=1), VLOOKUP(B180,Calculs!$B$94:$F$99,5), 0))</f>
        <v>0</v>
      </c>
      <c r="BP180" s="40" t="str">
        <f t="shared" si="50"/>
        <v/>
      </c>
      <c r="BQ180" s="219" t="str">
        <f t="shared" si="51"/>
        <v/>
      </c>
      <c r="BR180" s="264" t="str">
        <f t="shared" si="52"/>
        <v/>
      </c>
      <c r="BS180" s="264" t="str">
        <f t="shared" si="53"/>
        <v/>
      </c>
    </row>
    <row r="181" spans="1:71" ht="12.75" customHeight="1">
      <c r="A181" s="217" t="str">
        <f>IF(' Peticions ET'!A171="", "",' Peticions ET'!A171)</f>
        <v/>
      </c>
      <c r="B181" s="167" t="str">
        <f t="shared" si="54"/>
        <v/>
      </c>
      <c r="C181" s="167" t="str">
        <f>IF(' Peticions ET'!B171="", "",' Peticions ET'!B171)</f>
        <v/>
      </c>
      <c r="D181" s="167" t="str">
        <f>IF(' Peticions ET'!C171="", "",' Peticions ET'!C171)</f>
        <v/>
      </c>
      <c r="E181" s="167" t="str">
        <f>IF(' Peticions ET'!D171="", "",' Peticions ET'!D171)</f>
        <v/>
      </c>
      <c r="F181" s="166" t="str">
        <f>IF(' Peticions ET'!E171="", "",' Peticions ET'!E171)</f>
        <v/>
      </c>
      <c r="G181" s="166" t="str">
        <f>IF(' Peticions ET'!F171="", "",' Peticions ET'!F171)</f>
        <v/>
      </c>
      <c r="H181" s="30" t="str">
        <f>IF(' Peticions ET'!G171="", "",' Peticions ET'!G171)</f>
        <v/>
      </c>
      <c r="I181" s="40" t="str">
        <f>IF(' Peticions ET'!H171="", "",' Peticions ET'!H171)</f>
        <v/>
      </c>
      <c r="J181" s="40" t="str">
        <f>IF(' Peticions ET'!I171="", "",' Peticions ET'!I171)</f>
        <v/>
      </c>
      <c r="K181" s="40" t="str">
        <f>IF(' Peticions ET'!J171="", "",' Peticions ET'!J171)</f>
        <v/>
      </c>
      <c r="L181" s="30" t="str">
        <f>IF(' Peticions ET'!K171="", "",' Peticions ET'!K171)</f>
        <v/>
      </c>
      <c r="M181" s="30" t="str">
        <f>IF(' Peticions ET'!L171="", "",' Peticions ET'!L171)</f>
        <v/>
      </c>
      <c r="N181" s="30" t="str">
        <f>IF(' Peticions ET'!M171="", "",' Peticions ET'!M171)</f>
        <v/>
      </c>
      <c r="O181" s="40" t="str">
        <f>IF(' Peticions ET'!O171="", "",' Peticions ET'!O171)</f>
        <v/>
      </c>
      <c r="P181" s="7" t="str">
        <f>IF(' Peticions ET'!N171="", "",' Peticions ET'!N171)</f>
        <v/>
      </c>
      <c r="Q181" s="31" t="str">
        <f>IF(' Peticions ET'!R171="", "",' Peticions ET'!R171)</f>
        <v/>
      </c>
      <c r="R181" s="31" t="str">
        <f>IF(' Peticions ET'!S171="", "",' Peticions ET'!S171)</f>
        <v/>
      </c>
      <c r="S181" t="str">
        <f>IF(' Peticions ET'!P171="", "",' Peticions ET'!P171)</f>
        <v/>
      </c>
      <c r="T181" s="264" t="str">
        <f>IF(' Peticions ET'!Q171="", "",' Peticions ET'!Q171)</f>
        <v/>
      </c>
      <c r="U181" s="1"/>
      <c r="V181" s="1"/>
      <c r="W181" s="3"/>
      <c r="X181" s="31"/>
      <c r="Y181" s="31"/>
      <c r="Z181" s="31"/>
      <c r="AA181" s="32"/>
      <c r="AB181" s="33"/>
      <c r="AC181" s="33"/>
      <c r="AD181" s="33"/>
      <c r="AE181" s="33"/>
      <c r="AF181" s="34"/>
      <c r="AG181" s="34"/>
      <c r="AH181" s="34"/>
      <c r="AI181" s="34"/>
      <c r="AJ181" s="35" t="str">
        <f>IF(' Peticions ET'!Z171="", "",' Peticions ET'!Z171)</f>
        <v/>
      </c>
      <c r="AK181" s="143"/>
      <c r="AL181" s="36"/>
      <c r="AM181" s="37" t="str">
        <f t="shared" si="40"/>
        <v/>
      </c>
      <c r="AN181" s="38" t="str">
        <f t="shared" si="41"/>
        <v/>
      </c>
      <c r="AO181" s="39" t="str">
        <f t="shared" si="42"/>
        <v/>
      </c>
      <c r="AP181" s="40" t="str">
        <f t="shared" si="43"/>
        <v/>
      </c>
      <c r="AQ181" s="229" t="str">
        <f t="shared" si="44"/>
        <v/>
      </c>
      <c r="AR181" s="220">
        <f>IF(A181="",0,IF(BJ181="S",COUNTIF($AQ$17:AQ181,AQ181),0))</f>
        <v>0</v>
      </c>
      <c r="AS181" s="41" t="str">
        <f t="shared" si="55"/>
        <v/>
      </c>
      <c r="AT181" s="42">
        <f xml:space="preserve"> IF(AS181&lt;&gt;"",VLOOKUP(AS181,Calculs!$B$2:$C$34,2,FALSE),0)</f>
        <v>0</v>
      </c>
      <c r="AU181" s="42">
        <f>IF(I181&lt;&gt;"",IF(LEFT(I181,1)="S", Calculs!$C$63,0),0)</f>
        <v>0</v>
      </c>
      <c r="AV181" s="42">
        <f>IF(J181&lt;&gt;"",IF(LEFT(J181,1)="S", Calculs!$C$53,0),0)</f>
        <v>0</v>
      </c>
      <c r="AW181" s="42">
        <f>IF(K181&lt;&gt;"",IF(LEFT(K181,1)="S", Calculs!$C$54,0),0)</f>
        <v>0</v>
      </c>
      <c r="AX181" s="43" t="str">
        <f t="shared" si="45"/>
        <v/>
      </c>
      <c r="AY181" s="43" t="str">
        <f t="shared" si="46"/>
        <v/>
      </c>
      <c r="AZ181" s="43">
        <f>SUMIF(Calculs!$B$2:$B$34,AX181,Calculs!$C$2:$C$34)</f>
        <v>0</v>
      </c>
      <c r="BA181" s="42">
        <f>IF(O181&lt;&gt;"",IF(LEFT(O181,1)="S", Calculs!$C$54,0),0)</f>
        <v>0</v>
      </c>
      <c r="BB181" s="42">
        <f>IF(P181&lt;&gt;"",IF(LEFT(P181,1)="S", Calculs!$C$53,0),0)</f>
        <v>0</v>
      </c>
      <c r="BC181" s="229" t="str">
        <f t="shared" si="47"/>
        <v/>
      </c>
      <c r="BD181" s="220">
        <f>IF(A181="",0, IF(BK181="S",COUNTIF($BC$17:BC181,BC181),0))</f>
        <v>0</v>
      </c>
      <c r="BE181" s="42">
        <f xml:space="preserve"> IF(Q181&lt;&gt;"",IF(Q181&lt;&gt;"Sense monitor",VLOOKUP(_xlfn.CONCAT(LEFT(Q181,2),IF(BF181="NO",".SA",".AA")),Calculs!$B$41:$C$48,2,FALSE),0),0)</f>
        <v>0</v>
      </c>
      <c r="BF181" s="42" t="str">
        <f t="shared" si="48"/>
        <v>NO</v>
      </c>
      <c r="BG181" s="43" t="str">
        <f t="shared" si="56"/>
        <v/>
      </c>
      <c r="BH181" s="42">
        <f>SUMIF(Calculs!$B$32:$B$36,TRIM(BG181),Calculs!$C$32:$C$36)</f>
        <v>0</v>
      </c>
      <c r="BI181" s="42">
        <f>IF(T181&lt;&gt;"",IF(LEFT(T181,1)="S", SUMIF(Calculs!$B$67:$B$70, TRIM(BG181), Calculs!$C$67:$C$70),0),0)</f>
        <v>0</v>
      </c>
      <c r="BJ181" s="40" t="str">
        <f t="shared" si="57"/>
        <v>N</v>
      </c>
      <c r="BK181" s="219" t="str">
        <f t="shared" si="49"/>
        <v>N</v>
      </c>
      <c r="BL181" s="42">
        <f t="shared" si="58"/>
        <v>0</v>
      </c>
      <c r="BM181" s="42"/>
      <c r="BN181" s="42"/>
      <c r="BO181" s="42">
        <f>IF(B181="",0,IF(AND(BJ181="S",AR181=1), VLOOKUP(B181,Calculs!$B$94:$D$99,3), 0) + IF(AND(BK181="S",BD181=1), VLOOKUP(B181,Calculs!$B$94:$F$99,5), 0))</f>
        <v>0</v>
      </c>
      <c r="BP181" s="40" t="str">
        <f t="shared" si="50"/>
        <v/>
      </c>
      <c r="BQ181" s="219" t="str">
        <f t="shared" si="51"/>
        <v/>
      </c>
      <c r="BR181" s="264" t="str">
        <f t="shared" si="52"/>
        <v/>
      </c>
      <c r="BS181" s="264" t="str">
        <f t="shared" si="53"/>
        <v/>
      </c>
    </row>
    <row r="182" spans="1:71" ht="12.75" customHeight="1">
      <c r="A182" s="217" t="str">
        <f>IF(' Peticions ET'!A172="", "",' Peticions ET'!A172)</f>
        <v/>
      </c>
      <c r="B182" s="167" t="str">
        <f t="shared" si="54"/>
        <v/>
      </c>
      <c r="C182" s="167" t="str">
        <f>IF(' Peticions ET'!B172="", "",' Peticions ET'!B172)</f>
        <v/>
      </c>
      <c r="D182" s="167" t="str">
        <f>IF(' Peticions ET'!C172="", "",' Peticions ET'!C172)</f>
        <v/>
      </c>
      <c r="E182" s="167" t="str">
        <f>IF(' Peticions ET'!D172="", "",' Peticions ET'!D172)</f>
        <v/>
      </c>
      <c r="F182" s="166" t="str">
        <f>IF(' Peticions ET'!E172="", "",' Peticions ET'!E172)</f>
        <v/>
      </c>
      <c r="G182" s="166" t="str">
        <f>IF(' Peticions ET'!F172="", "",' Peticions ET'!F172)</f>
        <v/>
      </c>
      <c r="H182" s="30" t="str">
        <f>IF(' Peticions ET'!G172="", "",' Peticions ET'!G172)</f>
        <v/>
      </c>
      <c r="I182" s="40" t="str">
        <f>IF(' Peticions ET'!H172="", "",' Peticions ET'!H172)</f>
        <v/>
      </c>
      <c r="J182" s="40" t="str">
        <f>IF(' Peticions ET'!I172="", "",' Peticions ET'!I172)</f>
        <v/>
      </c>
      <c r="K182" s="40" t="str">
        <f>IF(' Peticions ET'!J172="", "",' Peticions ET'!J172)</f>
        <v/>
      </c>
      <c r="L182" s="30" t="str">
        <f>IF(' Peticions ET'!K172="", "",' Peticions ET'!K172)</f>
        <v/>
      </c>
      <c r="M182" s="30" t="str">
        <f>IF(' Peticions ET'!L172="", "",' Peticions ET'!L172)</f>
        <v/>
      </c>
      <c r="N182" s="30" t="str">
        <f>IF(' Peticions ET'!M172="", "",' Peticions ET'!M172)</f>
        <v/>
      </c>
      <c r="O182" s="40" t="str">
        <f>IF(' Peticions ET'!O172="", "",' Peticions ET'!O172)</f>
        <v/>
      </c>
      <c r="P182" s="7" t="str">
        <f>IF(' Peticions ET'!N172="", "",' Peticions ET'!N172)</f>
        <v/>
      </c>
      <c r="Q182" s="31" t="str">
        <f>IF(' Peticions ET'!R172="", "",' Peticions ET'!R172)</f>
        <v/>
      </c>
      <c r="R182" s="31" t="str">
        <f>IF(' Peticions ET'!S172="", "",' Peticions ET'!S172)</f>
        <v/>
      </c>
      <c r="S182" t="str">
        <f>IF(' Peticions ET'!P172="", "",' Peticions ET'!P172)</f>
        <v/>
      </c>
      <c r="T182" s="264" t="str">
        <f>IF(' Peticions ET'!Q172="", "",' Peticions ET'!Q172)</f>
        <v/>
      </c>
      <c r="U182" s="1"/>
      <c r="V182" s="1"/>
      <c r="W182" s="3"/>
      <c r="X182" s="31"/>
      <c r="Y182" s="31"/>
      <c r="Z182" s="31"/>
      <c r="AA182" s="32"/>
      <c r="AB182" s="33"/>
      <c r="AC182" s="33"/>
      <c r="AD182" s="33"/>
      <c r="AE182" s="33"/>
      <c r="AF182" s="34"/>
      <c r="AG182" s="34"/>
      <c r="AH182" s="34"/>
      <c r="AI182" s="34"/>
      <c r="AJ182" s="35" t="str">
        <f>IF(' Peticions ET'!Z172="", "",' Peticions ET'!Z172)</f>
        <v/>
      </c>
      <c r="AK182" s="143"/>
      <c r="AL182" s="36"/>
      <c r="AM182" s="37" t="str">
        <f t="shared" si="40"/>
        <v/>
      </c>
      <c r="AN182" s="38" t="str">
        <f t="shared" si="41"/>
        <v/>
      </c>
      <c r="AO182" s="39" t="str">
        <f t="shared" si="42"/>
        <v/>
      </c>
      <c r="AP182" s="40" t="str">
        <f t="shared" si="43"/>
        <v/>
      </c>
      <c r="AQ182" s="229" t="str">
        <f t="shared" si="44"/>
        <v/>
      </c>
      <c r="AR182" s="220">
        <f>IF(A182="",0,IF(BJ182="S",COUNTIF($AQ$17:AQ182,AQ182),0))</f>
        <v>0</v>
      </c>
      <c r="AS182" s="41" t="str">
        <f t="shared" si="55"/>
        <v/>
      </c>
      <c r="AT182" s="42">
        <f xml:space="preserve"> IF(AS182&lt;&gt;"",VLOOKUP(AS182,Calculs!$B$2:$C$34,2,FALSE),0)</f>
        <v>0</v>
      </c>
      <c r="AU182" s="42">
        <f>IF(I182&lt;&gt;"",IF(LEFT(I182,1)="S", Calculs!$C$63,0),0)</f>
        <v>0</v>
      </c>
      <c r="AV182" s="42">
        <f>IF(J182&lt;&gt;"",IF(LEFT(J182,1)="S", Calculs!$C$53,0),0)</f>
        <v>0</v>
      </c>
      <c r="AW182" s="42">
        <f>IF(K182&lt;&gt;"",IF(LEFT(K182,1)="S", Calculs!$C$54,0),0)</f>
        <v>0</v>
      </c>
      <c r="AX182" s="43" t="str">
        <f t="shared" si="45"/>
        <v/>
      </c>
      <c r="AY182" s="43" t="str">
        <f t="shared" si="46"/>
        <v/>
      </c>
      <c r="AZ182" s="43">
        <f>SUMIF(Calculs!$B$2:$B$34,AX182,Calculs!$C$2:$C$34)</f>
        <v>0</v>
      </c>
      <c r="BA182" s="42">
        <f>IF(O182&lt;&gt;"",IF(LEFT(O182,1)="S", Calculs!$C$54,0),0)</f>
        <v>0</v>
      </c>
      <c r="BB182" s="42">
        <f>IF(P182&lt;&gt;"",IF(LEFT(P182,1)="S", Calculs!$C$53,0),0)</f>
        <v>0</v>
      </c>
      <c r="BC182" s="229" t="str">
        <f t="shared" si="47"/>
        <v/>
      </c>
      <c r="BD182" s="220">
        <f>IF(A182="",0, IF(BK182="S",COUNTIF($BC$17:BC182,BC182),0))</f>
        <v>0</v>
      </c>
      <c r="BE182" s="42">
        <f xml:space="preserve"> IF(Q182&lt;&gt;"",IF(Q182&lt;&gt;"Sense monitor",VLOOKUP(_xlfn.CONCAT(LEFT(Q182,2),IF(BF182="NO",".SA",".AA")),Calculs!$B$41:$C$48,2,FALSE),0),0)</f>
        <v>0</v>
      </c>
      <c r="BF182" s="42" t="str">
        <f t="shared" si="48"/>
        <v>NO</v>
      </c>
      <c r="BG182" s="43" t="str">
        <f t="shared" si="56"/>
        <v/>
      </c>
      <c r="BH182" s="42">
        <f>SUMIF(Calculs!$B$32:$B$36,TRIM(BG182),Calculs!$C$32:$C$36)</f>
        <v>0</v>
      </c>
      <c r="BI182" s="42">
        <f>IF(T182&lt;&gt;"",IF(LEFT(T182,1)="S", SUMIF(Calculs!$B$67:$B$70, TRIM(BG182), Calculs!$C$67:$C$70),0),0)</f>
        <v>0</v>
      </c>
      <c r="BJ182" s="40" t="str">
        <f t="shared" si="57"/>
        <v>N</v>
      </c>
      <c r="BK182" s="219" t="str">
        <f t="shared" si="49"/>
        <v>N</v>
      </c>
      <c r="BL182" s="42">
        <f t="shared" si="58"/>
        <v>0</v>
      </c>
      <c r="BM182" s="42"/>
      <c r="BN182" s="42"/>
      <c r="BO182" s="42">
        <f>IF(B182="",0,IF(AND(BJ182="S",AR182=1), VLOOKUP(B182,Calculs!$B$94:$D$99,3), 0) + IF(AND(BK182="S",BD182=1), VLOOKUP(B182,Calculs!$B$94:$F$99,5), 0))</f>
        <v>0</v>
      </c>
      <c r="BP182" s="40" t="str">
        <f t="shared" si="50"/>
        <v/>
      </c>
      <c r="BQ182" s="219" t="str">
        <f t="shared" si="51"/>
        <v/>
      </c>
      <c r="BR182" s="264" t="str">
        <f t="shared" si="52"/>
        <v/>
      </c>
      <c r="BS182" s="264" t="str">
        <f t="shared" si="53"/>
        <v/>
      </c>
    </row>
    <row r="183" spans="1:71" ht="12.75" customHeight="1">
      <c r="A183" s="217" t="str">
        <f>IF(' Peticions ET'!A173="", "",' Peticions ET'!A173)</f>
        <v/>
      </c>
      <c r="B183" s="167" t="str">
        <f t="shared" si="54"/>
        <v/>
      </c>
      <c r="C183" s="167" t="str">
        <f>IF(' Peticions ET'!B173="", "",' Peticions ET'!B173)</f>
        <v/>
      </c>
      <c r="D183" s="167" t="str">
        <f>IF(' Peticions ET'!C173="", "",' Peticions ET'!C173)</f>
        <v/>
      </c>
      <c r="E183" s="167" t="str">
        <f>IF(' Peticions ET'!D173="", "",' Peticions ET'!D173)</f>
        <v/>
      </c>
      <c r="F183" s="166" t="str">
        <f>IF(' Peticions ET'!E173="", "",' Peticions ET'!E173)</f>
        <v/>
      </c>
      <c r="G183" s="166" t="str">
        <f>IF(' Peticions ET'!F173="", "",' Peticions ET'!F173)</f>
        <v/>
      </c>
      <c r="H183" s="30" t="str">
        <f>IF(' Peticions ET'!G173="", "",' Peticions ET'!G173)</f>
        <v/>
      </c>
      <c r="I183" s="40" t="str">
        <f>IF(' Peticions ET'!H173="", "",' Peticions ET'!H173)</f>
        <v/>
      </c>
      <c r="J183" s="40" t="str">
        <f>IF(' Peticions ET'!I173="", "",' Peticions ET'!I173)</f>
        <v/>
      </c>
      <c r="K183" s="40" t="str">
        <f>IF(' Peticions ET'!J173="", "",' Peticions ET'!J173)</f>
        <v/>
      </c>
      <c r="L183" s="30" t="str">
        <f>IF(' Peticions ET'!K173="", "",' Peticions ET'!K173)</f>
        <v/>
      </c>
      <c r="M183" s="30" t="str">
        <f>IF(' Peticions ET'!L173="", "",' Peticions ET'!L173)</f>
        <v/>
      </c>
      <c r="N183" s="30" t="str">
        <f>IF(' Peticions ET'!M173="", "",' Peticions ET'!M173)</f>
        <v/>
      </c>
      <c r="O183" s="40" t="str">
        <f>IF(' Peticions ET'!O173="", "",' Peticions ET'!O173)</f>
        <v/>
      </c>
      <c r="P183" s="7" t="str">
        <f>IF(' Peticions ET'!N173="", "",' Peticions ET'!N173)</f>
        <v/>
      </c>
      <c r="Q183" s="31" t="str">
        <f>IF(' Peticions ET'!R173="", "",' Peticions ET'!R173)</f>
        <v/>
      </c>
      <c r="R183" s="31" t="str">
        <f>IF(' Peticions ET'!S173="", "",' Peticions ET'!S173)</f>
        <v/>
      </c>
      <c r="S183" t="str">
        <f>IF(' Peticions ET'!P173="", "",' Peticions ET'!P173)</f>
        <v/>
      </c>
      <c r="T183" s="264" t="str">
        <f>IF(' Peticions ET'!Q173="", "",' Peticions ET'!Q173)</f>
        <v/>
      </c>
      <c r="U183" s="1"/>
      <c r="V183" s="1"/>
      <c r="W183" s="3"/>
      <c r="X183" s="31"/>
      <c r="Y183" s="31"/>
      <c r="Z183" s="31"/>
      <c r="AA183" s="32"/>
      <c r="AB183" s="33"/>
      <c r="AC183" s="33"/>
      <c r="AD183" s="33"/>
      <c r="AE183" s="33"/>
      <c r="AF183" s="34"/>
      <c r="AG183" s="34"/>
      <c r="AH183" s="34"/>
      <c r="AI183" s="34"/>
      <c r="AJ183" s="35" t="str">
        <f>IF(' Peticions ET'!Z173="", "",' Peticions ET'!Z173)</f>
        <v/>
      </c>
      <c r="AK183" s="143"/>
      <c r="AL183" s="36"/>
      <c r="AM183" s="37" t="str">
        <f t="shared" si="40"/>
        <v/>
      </c>
      <c r="AN183" s="38" t="str">
        <f t="shared" si="41"/>
        <v/>
      </c>
      <c r="AO183" s="39" t="str">
        <f t="shared" si="42"/>
        <v/>
      </c>
      <c r="AP183" s="40" t="str">
        <f t="shared" si="43"/>
        <v/>
      </c>
      <c r="AQ183" s="229" t="str">
        <f t="shared" si="44"/>
        <v/>
      </c>
      <c r="AR183" s="220">
        <f>IF(A183="",0,IF(BJ183="S",COUNTIF($AQ$17:AQ183,AQ183),0))</f>
        <v>0</v>
      </c>
      <c r="AS183" s="41" t="str">
        <f t="shared" si="55"/>
        <v/>
      </c>
      <c r="AT183" s="42">
        <f xml:space="preserve"> IF(AS183&lt;&gt;"",VLOOKUP(AS183,Calculs!$B$2:$C$34,2,FALSE),0)</f>
        <v>0</v>
      </c>
      <c r="AU183" s="42">
        <f>IF(I183&lt;&gt;"",IF(LEFT(I183,1)="S", Calculs!$C$63,0),0)</f>
        <v>0</v>
      </c>
      <c r="AV183" s="42">
        <f>IF(J183&lt;&gt;"",IF(LEFT(J183,1)="S", Calculs!$C$53,0),0)</f>
        <v>0</v>
      </c>
      <c r="AW183" s="42">
        <f>IF(K183&lt;&gt;"",IF(LEFT(K183,1)="S", Calculs!$C$54,0),0)</f>
        <v>0</v>
      </c>
      <c r="AX183" s="43" t="str">
        <f t="shared" si="45"/>
        <v/>
      </c>
      <c r="AY183" s="43" t="str">
        <f t="shared" si="46"/>
        <v/>
      </c>
      <c r="AZ183" s="43">
        <f>SUMIF(Calculs!$B$2:$B$34,AX183,Calculs!$C$2:$C$34)</f>
        <v>0</v>
      </c>
      <c r="BA183" s="42">
        <f>IF(O183&lt;&gt;"",IF(LEFT(O183,1)="S", Calculs!$C$54,0),0)</f>
        <v>0</v>
      </c>
      <c r="BB183" s="42">
        <f>IF(P183&lt;&gt;"",IF(LEFT(P183,1)="S", Calculs!$C$53,0),0)</f>
        <v>0</v>
      </c>
      <c r="BC183" s="229" t="str">
        <f t="shared" si="47"/>
        <v/>
      </c>
      <c r="BD183" s="220">
        <f>IF(A183="",0, IF(BK183="S",COUNTIF($BC$17:BC183,BC183),0))</f>
        <v>0</v>
      </c>
      <c r="BE183" s="42">
        <f xml:space="preserve"> IF(Q183&lt;&gt;"",IF(Q183&lt;&gt;"Sense monitor",VLOOKUP(_xlfn.CONCAT(LEFT(Q183,2),IF(BF183="NO",".SA",".AA")),Calculs!$B$41:$C$48,2,FALSE),0),0)</f>
        <v>0</v>
      </c>
      <c r="BF183" s="42" t="str">
        <f t="shared" si="48"/>
        <v>NO</v>
      </c>
      <c r="BG183" s="43" t="str">
        <f t="shared" si="56"/>
        <v/>
      </c>
      <c r="BH183" s="42">
        <f>SUMIF(Calculs!$B$32:$B$36,TRIM(BG183),Calculs!$C$32:$C$36)</f>
        <v>0</v>
      </c>
      <c r="BI183" s="42">
        <f>IF(T183&lt;&gt;"",IF(LEFT(T183,1)="S", SUMIF(Calculs!$B$67:$B$70, TRIM(BG183), Calculs!$C$67:$C$70),0),0)</f>
        <v>0</v>
      </c>
      <c r="BJ183" s="40" t="str">
        <f t="shared" si="57"/>
        <v>N</v>
      </c>
      <c r="BK183" s="219" t="str">
        <f t="shared" si="49"/>
        <v>N</v>
      </c>
      <c r="BL183" s="42">
        <f t="shared" si="58"/>
        <v>0</v>
      </c>
      <c r="BM183" s="42"/>
      <c r="BN183" s="42"/>
      <c r="BO183" s="42">
        <f>IF(B183="",0,IF(AND(BJ183="S",AR183=1), VLOOKUP(B183,Calculs!$B$94:$D$99,3), 0) + IF(AND(BK183="S",BD183=1), VLOOKUP(B183,Calculs!$B$94:$F$99,5), 0))</f>
        <v>0</v>
      </c>
      <c r="BP183" s="40" t="str">
        <f t="shared" si="50"/>
        <v/>
      </c>
      <c r="BQ183" s="219" t="str">
        <f t="shared" si="51"/>
        <v/>
      </c>
      <c r="BR183" s="264" t="str">
        <f t="shared" si="52"/>
        <v/>
      </c>
      <c r="BS183" s="264" t="str">
        <f t="shared" si="53"/>
        <v/>
      </c>
    </row>
    <row r="184" spans="1:71" ht="12.75" customHeight="1">
      <c r="A184" s="217" t="str">
        <f>IF(' Peticions ET'!A174="", "",' Peticions ET'!A174)</f>
        <v/>
      </c>
      <c r="B184" s="167" t="str">
        <f t="shared" si="54"/>
        <v/>
      </c>
      <c r="C184" s="167" t="str">
        <f>IF(' Peticions ET'!B174="", "",' Peticions ET'!B174)</f>
        <v/>
      </c>
      <c r="D184" s="167" t="str">
        <f>IF(' Peticions ET'!C174="", "",' Peticions ET'!C174)</f>
        <v/>
      </c>
      <c r="E184" s="167" t="str">
        <f>IF(' Peticions ET'!D174="", "",' Peticions ET'!D174)</f>
        <v/>
      </c>
      <c r="F184" s="166" t="str">
        <f>IF(' Peticions ET'!E174="", "",' Peticions ET'!E174)</f>
        <v/>
      </c>
      <c r="G184" s="166" t="str">
        <f>IF(' Peticions ET'!F174="", "",' Peticions ET'!F174)</f>
        <v/>
      </c>
      <c r="H184" s="30" t="str">
        <f>IF(' Peticions ET'!G174="", "",' Peticions ET'!G174)</f>
        <v/>
      </c>
      <c r="I184" s="40" t="str">
        <f>IF(' Peticions ET'!H174="", "",' Peticions ET'!H174)</f>
        <v/>
      </c>
      <c r="J184" s="40" t="str">
        <f>IF(' Peticions ET'!I174="", "",' Peticions ET'!I174)</f>
        <v/>
      </c>
      <c r="K184" s="40" t="str">
        <f>IF(' Peticions ET'!J174="", "",' Peticions ET'!J174)</f>
        <v/>
      </c>
      <c r="L184" s="30" t="str">
        <f>IF(' Peticions ET'!K174="", "",' Peticions ET'!K174)</f>
        <v/>
      </c>
      <c r="M184" s="30" t="str">
        <f>IF(' Peticions ET'!L174="", "",' Peticions ET'!L174)</f>
        <v/>
      </c>
      <c r="N184" s="30" t="str">
        <f>IF(' Peticions ET'!M174="", "",' Peticions ET'!M174)</f>
        <v/>
      </c>
      <c r="O184" s="40" t="str">
        <f>IF(' Peticions ET'!O174="", "",' Peticions ET'!O174)</f>
        <v/>
      </c>
      <c r="P184" s="7" t="str">
        <f>IF(' Peticions ET'!N174="", "",' Peticions ET'!N174)</f>
        <v/>
      </c>
      <c r="Q184" s="31" t="str">
        <f>IF(' Peticions ET'!R174="", "",' Peticions ET'!R174)</f>
        <v/>
      </c>
      <c r="R184" s="31" t="str">
        <f>IF(' Peticions ET'!S174="", "",' Peticions ET'!S174)</f>
        <v/>
      </c>
      <c r="S184" t="str">
        <f>IF(' Peticions ET'!P174="", "",' Peticions ET'!P174)</f>
        <v/>
      </c>
      <c r="T184" s="264" t="str">
        <f>IF(' Peticions ET'!Q174="", "",' Peticions ET'!Q174)</f>
        <v/>
      </c>
      <c r="U184" s="1"/>
      <c r="V184" s="1"/>
      <c r="W184" s="3"/>
      <c r="X184" s="31"/>
      <c r="Y184" s="31"/>
      <c r="Z184" s="31"/>
      <c r="AA184" s="32"/>
      <c r="AB184" s="33"/>
      <c r="AC184" s="33"/>
      <c r="AD184" s="33"/>
      <c r="AE184" s="33"/>
      <c r="AF184" s="34"/>
      <c r="AG184" s="34"/>
      <c r="AH184" s="34"/>
      <c r="AI184" s="34"/>
      <c r="AJ184" s="35" t="str">
        <f>IF(' Peticions ET'!Z174="", "",' Peticions ET'!Z174)</f>
        <v/>
      </c>
      <c r="AK184" s="143"/>
      <c r="AL184" s="36"/>
      <c r="AM184" s="37" t="str">
        <f t="shared" si="40"/>
        <v/>
      </c>
      <c r="AN184" s="38" t="str">
        <f t="shared" si="41"/>
        <v/>
      </c>
      <c r="AO184" s="39" t="str">
        <f t="shared" si="42"/>
        <v/>
      </c>
      <c r="AP184" s="40" t="str">
        <f t="shared" si="43"/>
        <v/>
      </c>
      <c r="AQ184" s="229" t="str">
        <f t="shared" si="44"/>
        <v/>
      </c>
      <c r="AR184" s="220">
        <f>IF(A184="",0,IF(BJ184="S",COUNTIF($AQ$17:AQ184,AQ184),0))</f>
        <v>0</v>
      </c>
      <c r="AS184" s="41" t="str">
        <f t="shared" si="55"/>
        <v/>
      </c>
      <c r="AT184" s="42">
        <f xml:space="preserve"> IF(AS184&lt;&gt;"",VLOOKUP(AS184,Calculs!$B$2:$C$34,2,FALSE),0)</f>
        <v>0</v>
      </c>
      <c r="AU184" s="42">
        <f>IF(I184&lt;&gt;"",IF(LEFT(I184,1)="S", Calculs!$C$63,0),0)</f>
        <v>0</v>
      </c>
      <c r="AV184" s="42">
        <f>IF(J184&lt;&gt;"",IF(LEFT(J184,1)="S", Calculs!$C$53,0),0)</f>
        <v>0</v>
      </c>
      <c r="AW184" s="42">
        <f>IF(K184&lt;&gt;"",IF(LEFT(K184,1)="S", Calculs!$C$54,0),0)</f>
        <v>0</v>
      </c>
      <c r="AX184" s="43" t="str">
        <f t="shared" si="45"/>
        <v/>
      </c>
      <c r="AY184" s="43" t="str">
        <f t="shared" si="46"/>
        <v/>
      </c>
      <c r="AZ184" s="43">
        <f>SUMIF(Calculs!$B$2:$B$34,AX184,Calculs!$C$2:$C$34)</f>
        <v>0</v>
      </c>
      <c r="BA184" s="42">
        <f>IF(O184&lt;&gt;"",IF(LEFT(O184,1)="S", Calculs!$C$54,0),0)</f>
        <v>0</v>
      </c>
      <c r="BB184" s="42">
        <f>IF(P184&lt;&gt;"",IF(LEFT(P184,1)="S", Calculs!$C$53,0),0)</f>
        <v>0</v>
      </c>
      <c r="BC184" s="229" t="str">
        <f t="shared" si="47"/>
        <v/>
      </c>
      <c r="BD184" s="220">
        <f>IF(A184="",0, IF(BK184="S",COUNTIF($BC$17:BC184,BC184),0))</f>
        <v>0</v>
      </c>
      <c r="BE184" s="42">
        <f xml:space="preserve"> IF(Q184&lt;&gt;"",IF(Q184&lt;&gt;"Sense monitor",VLOOKUP(_xlfn.CONCAT(LEFT(Q184,2),IF(BF184="NO",".SA",".AA")),Calculs!$B$41:$C$48,2,FALSE),0),0)</f>
        <v>0</v>
      </c>
      <c r="BF184" s="42" t="str">
        <f t="shared" si="48"/>
        <v>NO</v>
      </c>
      <c r="BG184" s="43" t="str">
        <f t="shared" si="56"/>
        <v/>
      </c>
      <c r="BH184" s="42">
        <f>SUMIF(Calculs!$B$32:$B$36,TRIM(BG184),Calculs!$C$32:$C$36)</f>
        <v>0</v>
      </c>
      <c r="BI184" s="42">
        <f>IF(T184&lt;&gt;"",IF(LEFT(T184,1)="S", SUMIF(Calculs!$B$67:$B$70, TRIM(BG184), Calculs!$C$67:$C$70),0),0)</f>
        <v>0</v>
      </c>
      <c r="BJ184" s="40" t="str">
        <f t="shared" si="57"/>
        <v>N</v>
      </c>
      <c r="BK184" s="219" t="str">
        <f t="shared" si="49"/>
        <v>N</v>
      </c>
      <c r="BL184" s="42">
        <f t="shared" si="58"/>
        <v>0</v>
      </c>
      <c r="BM184" s="42"/>
      <c r="BN184" s="42"/>
      <c r="BO184" s="42">
        <f>IF(B184="",0,IF(AND(BJ184="S",AR184=1), VLOOKUP(B184,Calculs!$B$94:$D$99,3), 0) + IF(AND(BK184="S",BD184=1), VLOOKUP(B184,Calculs!$B$94:$F$99,5), 0))</f>
        <v>0</v>
      </c>
      <c r="BP184" s="40" t="str">
        <f t="shared" si="50"/>
        <v/>
      </c>
      <c r="BQ184" s="219" t="str">
        <f t="shared" si="51"/>
        <v/>
      </c>
      <c r="BR184" s="264" t="str">
        <f t="shared" si="52"/>
        <v/>
      </c>
      <c r="BS184" s="264" t="str">
        <f t="shared" si="53"/>
        <v/>
      </c>
    </row>
    <row r="185" spans="1:71" ht="12.75" customHeight="1">
      <c r="A185" s="217" t="str">
        <f>IF(' Peticions ET'!A175="", "",' Peticions ET'!A175)</f>
        <v/>
      </c>
      <c r="B185" s="167" t="str">
        <f t="shared" si="54"/>
        <v/>
      </c>
      <c r="C185" s="167" t="str">
        <f>IF(' Peticions ET'!B175="", "",' Peticions ET'!B175)</f>
        <v/>
      </c>
      <c r="D185" s="167" t="str">
        <f>IF(' Peticions ET'!C175="", "",' Peticions ET'!C175)</f>
        <v/>
      </c>
      <c r="E185" s="167" t="str">
        <f>IF(' Peticions ET'!D175="", "",' Peticions ET'!D175)</f>
        <v/>
      </c>
      <c r="F185" s="166" t="str">
        <f>IF(' Peticions ET'!E175="", "",' Peticions ET'!E175)</f>
        <v/>
      </c>
      <c r="G185" s="166" t="str">
        <f>IF(' Peticions ET'!F175="", "",' Peticions ET'!F175)</f>
        <v/>
      </c>
      <c r="H185" s="30" t="str">
        <f>IF(' Peticions ET'!G175="", "",' Peticions ET'!G175)</f>
        <v/>
      </c>
      <c r="I185" s="40" t="str">
        <f>IF(' Peticions ET'!H175="", "",' Peticions ET'!H175)</f>
        <v/>
      </c>
      <c r="J185" s="40" t="str">
        <f>IF(' Peticions ET'!I175="", "",' Peticions ET'!I175)</f>
        <v/>
      </c>
      <c r="K185" s="40" t="str">
        <f>IF(' Peticions ET'!J175="", "",' Peticions ET'!J175)</f>
        <v/>
      </c>
      <c r="L185" s="30" t="str">
        <f>IF(' Peticions ET'!K175="", "",' Peticions ET'!K175)</f>
        <v/>
      </c>
      <c r="M185" s="30" t="str">
        <f>IF(' Peticions ET'!L175="", "",' Peticions ET'!L175)</f>
        <v/>
      </c>
      <c r="N185" s="30" t="str">
        <f>IF(' Peticions ET'!M175="", "",' Peticions ET'!M175)</f>
        <v/>
      </c>
      <c r="O185" s="40" t="str">
        <f>IF(' Peticions ET'!O175="", "",' Peticions ET'!O175)</f>
        <v/>
      </c>
      <c r="P185" s="7" t="str">
        <f>IF(' Peticions ET'!N175="", "",' Peticions ET'!N175)</f>
        <v/>
      </c>
      <c r="Q185" s="31" t="str">
        <f>IF(' Peticions ET'!R175="", "",' Peticions ET'!R175)</f>
        <v/>
      </c>
      <c r="R185" s="31" t="str">
        <f>IF(' Peticions ET'!S175="", "",' Peticions ET'!S175)</f>
        <v/>
      </c>
      <c r="S185" t="str">
        <f>IF(' Peticions ET'!P175="", "",' Peticions ET'!P175)</f>
        <v/>
      </c>
      <c r="T185" s="264" t="str">
        <f>IF(' Peticions ET'!Q175="", "",' Peticions ET'!Q175)</f>
        <v/>
      </c>
      <c r="U185" s="1"/>
      <c r="V185" s="1"/>
      <c r="W185" s="3"/>
      <c r="X185" s="31"/>
      <c r="Y185" s="31"/>
      <c r="Z185" s="31"/>
      <c r="AA185" s="32"/>
      <c r="AB185" s="33"/>
      <c r="AC185" s="33"/>
      <c r="AD185" s="33"/>
      <c r="AE185" s="33"/>
      <c r="AF185" s="34"/>
      <c r="AG185" s="34"/>
      <c r="AH185" s="34"/>
      <c r="AI185" s="34"/>
      <c r="AJ185" s="35" t="str">
        <f>IF(' Peticions ET'!Z175="", "",' Peticions ET'!Z175)</f>
        <v/>
      </c>
      <c r="AK185" s="143"/>
      <c r="AL185" s="36"/>
      <c r="AM185" s="37" t="str">
        <f t="shared" si="40"/>
        <v/>
      </c>
      <c r="AN185" s="38" t="str">
        <f t="shared" si="41"/>
        <v/>
      </c>
      <c r="AO185" s="39" t="str">
        <f t="shared" si="42"/>
        <v/>
      </c>
      <c r="AP185" s="40" t="str">
        <f t="shared" si="43"/>
        <v/>
      </c>
      <c r="AQ185" s="229" t="str">
        <f t="shared" si="44"/>
        <v/>
      </c>
      <c r="AR185" s="220">
        <f>IF(A185="",0,IF(BJ185="S",COUNTIF($AQ$17:AQ185,AQ185),0))</f>
        <v>0</v>
      </c>
      <c r="AS185" s="41" t="str">
        <f t="shared" si="55"/>
        <v/>
      </c>
      <c r="AT185" s="42">
        <f xml:space="preserve"> IF(AS185&lt;&gt;"",VLOOKUP(AS185,Calculs!$B$2:$C$34,2,FALSE),0)</f>
        <v>0</v>
      </c>
      <c r="AU185" s="42">
        <f>IF(I185&lt;&gt;"",IF(LEFT(I185,1)="S", Calculs!$C$63,0),0)</f>
        <v>0</v>
      </c>
      <c r="AV185" s="42">
        <f>IF(J185&lt;&gt;"",IF(LEFT(J185,1)="S", Calculs!$C$53,0),0)</f>
        <v>0</v>
      </c>
      <c r="AW185" s="42">
        <f>IF(K185&lt;&gt;"",IF(LEFT(K185,1)="S", Calculs!$C$54,0),0)</f>
        <v>0</v>
      </c>
      <c r="AX185" s="43" t="str">
        <f t="shared" si="45"/>
        <v/>
      </c>
      <c r="AY185" s="43" t="str">
        <f t="shared" si="46"/>
        <v/>
      </c>
      <c r="AZ185" s="43">
        <f>SUMIF(Calculs!$B$2:$B$34,AX185,Calculs!$C$2:$C$34)</f>
        <v>0</v>
      </c>
      <c r="BA185" s="42">
        <f>IF(O185&lt;&gt;"",IF(LEFT(O185,1)="S", Calculs!$C$54,0),0)</f>
        <v>0</v>
      </c>
      <c r="BB185" s="42">
        <f>IF(P185&lt;&gt;"",IF(LEFT(P185,1)="S", Calculs!$C$53,0),0)</f>
        <v>0</v>
      </c>
      <c r="BC185" s="229" t="str">
        <f t="shared" si="47"/>
        <v/>
      </c>
      <c r="BD185" s="220">
        <f>IF(A185="",0, IF(BK185="S",COUNTIF($BC$17:BC185,BC185),0))</f>
        <v>0</v>
      </c>
      <c r="BE185" s="42">
        <f xml:space="preserve"> IF(Q185&lt;&gt;"",IF(Q185&lt;&gt;"Sense monitor",VLOOKUP(_xlfn.CONCAT(LEFT(Q185,2),IF(BF185="NO",".SA",".AA")),Calculs!$B$41:$C$48,2,FALSE),0),0)</f>
        <v>0</v>
      </c>
      <c r="BF185" s="42" t="str">
        <f t="shared" si="48"/>
        <v>NO</v>
      </c>
      <c r="BG185" s="43" t="str">
        <f t="shared" si="56"/>
        <v/>
      </c>
      <c r="BH185" s="42">
        <f>SUMIF(Calculs!$B$32:$B$36,TRIM(BG185),Calculs!$C$32:$C$36)</f>
        <v>0</v>
      </c>
      <c r="BI185" s="42">
        <f>IF(T185&lt;&gt;"",IF(LEFT(T185,1)="S", SUMIF(Calculs!$B$67:$B$70, TRIM(BG185), Calculs!$C$67:$C$70),0),0)</f>
        <v>0</v>
      </c>
      <c r="BJ185" s="40" t="str">
        <f t="shared" si="57"/>
        <v>N</v>
      </c>
      <c r="BK185" s="219" t="str">
        <f t="shared" si="49"/>
        <v>N</v>
      </c>
      <c r="BL185" s="42">
        <f t="shared" si="58"/>
        <v>0</v>
      </c>
      <c r="BM185" s="42"/>
      <c r="BN185" s="42"/>
      <c r="BO185" s="42">
        <f>IF(B185="",0,IF(AND(BJ185="S",AR185=1), VLOOKUP(B185,Calculs!$B$94:$D$99,3), 0) + IF(AND(BK185="S",BD185=1), VLOOKUP(B185,Calculs!$B$94:$F$99,5), 0))</f>
        <v>0</v>
      </c>
      <c r="BP185" s="40" t="str">
        <f t="shared" si="50"/>
        <v/>
      </c>
      <c r="BQ185" s="219" t="str">
        <f t="shared" si="51"/>
        <v/>
      </c>
      <c r="BR185" s="264" t="str">
        <f t="shared" si="52"/>
        <v/>
      </c>
      <c r="BS185" s="264" t="str">
        <f t="shared" si="53"/>
        <v/>
      </c>
    </row>
    <row r="186" spans="1:71" ht="12.75" customHeight="1">
      <c r="A186" s="217" t="str">
        <f>IF(' Peticions ET'!A176="", "",' Peticions ET'!A176)</f>
        <v/>
      </c>
      <c r="B186" s="167" t="str">
        <f t="shared" si="54"/>
        <v/>
      </c>
      <c r="C186" s="167" t="str">
        <f>IF(' Peticions ET'!B176="", "",' Peticions ET'!B176)</f>
        <v/>
      </c>
      <c r="D186" s="167" t="str">
        <f>IF(' Peticions ET'!C176="", "",' Peticions ET'!C176)</f>
        <v/>
      </c>
      <c r="E186" s="167" t="str">
        <f>IF(' Peticions ET'!D176="", "",' Peticions ET'!D176)</f>
        <v/>
      </c>
      <c r="F186" s="166" t="str">
        <f>IF(' Peticions ET'!E176="", "",' Peticions ET'!E176)</f>
        <v/>
      </c>
      <c r="G186" s="166" t="str">
        <f>IF(' Peticions ET'!F176="", "",' Peticions ET'!F176)</f>
        <v/>
      </c>
      <c r="H186" s="30" t="str">
        <f>IF(' Peticions ET'!G176="", "",' Peticions ET'!G176)</f>
        <v/>
      </c>
      <c r="I186" s="40" t="str">
        <f>IF(' Peticions ET'!H176="", "",' Peticions ET'!H176)</f>
        <v/>
      </c>
      <c r="J186" s="40" t="str">
        <f>IF(' Peticions ET'!I176="", "",' Peticions ET'!I176)</f>
        <v/>
      </c>
      <c r="K186" s="40" t="str">
        <f>IF(' Peticions ET'!J176="", "",' Peticions ET'!J176)</f>
        <v/>
      </c>
      <c r="L186" s="30" t="str">
        <f>IF(' Peticions ET'!K176="", "",' Peticions ET'!K176)</f>
        <v/>
      </c>
      <c r="M186" s="30" t="str">
        <f>IF(' Peticions ET'!L176="", "",' Peticions ET'!L176)</f>
        <v/>
      </c>
      <c r="N186" s="30" t="str">
        <f>IF(' Peticions ET'!M176="", "",' Peticions ET'!M176)</f>
        <v/>
      </c>
      <c r="O186" s="40" t="str">
        <f>IF(' Peticions ET'!O176="", "",' Peticions ET'!O176)</f>
        <v/>
      </c>
      <c r="P186" s="7" t="str">
        <f>IF(' Peticions ET'!N176="", "",' Peticions ET'!N176)</f>
        <v/>
      </c>
      <c r="Q186" s="31" t="str">
        <f>IF(' Peticions ET'!R176="", "",' Peticions ET'!R176)</f>
        <v/>
      </c>
      <c r="R186" s="31" t="str">
        <f>IF(' Peticions ET'!S176="", "",' Peticions ET'!S176)</f>
        <v/>
      </c>
      <c r="S186" t="str">
        <f>IF(' Peticions ET'!P176="", "",' Peticions ET'!P176)</f>
        <v/>
      </c>
      <c r="T186" s="264" t="str">
        <f>IF(' Peticions ET'!Q176="", "",' Peticions ET'!Q176)</f>
        <v/>
      </c>
      <c r="U186" s="1"/>
      <c r="V186" s="1"/>
      <c r="W186" s="3"/>
      <c r="X186" s="31"/>
      <c r="Y186" s="31"/>
      <c r="Z186" s="31"/>
      <c r="AA186" s="32"/>
      <c r="AB186" s="33"/>
      <c r="AC186" s="33"/>
      <c r="AD186" s="33"/>
      <c r="AE186" s="33"/>
      <c r="AF186" s="34"/>
      <c r="AG186" s="34"/>
      <c r="AH186" s="34"/>
      <c r="AI186" s="34"/>
      <c r="AJ186" s="35" t="str">
        <f>IF(' Peticions ET'!Z176="", "",' Peticions ET'!Z176)</f>
        <v/>
      </c>
      <c r="AK186" s="143"/>
      <c r="AL186" s="36"/>
      <c r="AM186" s="37" t="str">
        <f t="shared" si="40"/>
        <v/>
      </c>
      <c r="AN186" s="38" t="str">
        <f t="shared" si="41"/>
        <v/>
      </c>
      <c r="AO186" s="39" t="str">
        <f t="shared" si="42"/>
        <v/>
      </c>
      <c r="AP186" s="40" t="str">
        <f t="shared" si="43"/>
        <v/>
      </c>
      <c r="AQ186" s="229" t="str">
        <f t="shared" si="44"/>
        <v/>
      </c>
      <c r="AR186" s="220">
        <f>IF(A186="",0,IF(BJ186="S",COUNTIF($AQ$17:AQ186,AQ186),0))</f>
        <v>0</v>
      </c>
      <c r="AS186" s="41" t="str">
        <f t="shared" si="55"/>
        <v/>
      </c>
      <c r="AT186" s="42">
        <f xml:space="preserve"> IF(AS186&lt;&gt;"",VLOOKUP(AS186,Calculs!$B$2:$C$34,2,FALSE),0)</f>
        <v>0</v>
      </c>
      <c r="AU186" s="42">
        <f>IF(I186&lt;&gt;"",IF(LEFT(I186,1)="S", Calculs!$C$63,0),0)</f>
        <v>0</v>
      </c>
      <c r="AV186" s="42">
        <f>IF(J186&lt;&gt;"",IF(LEFT(J186,1)="S", Calculs!$C$53,0),0)</f>
        <v>0</v>
      </c>
      <c r="AW186" s="42">
        <f>IF(K186&lt;&gt;"",IF(LEFT(K186,1)="S", Calculs!$C$54,0),0)</f>
        <v>0</v>
      </c>
      <c r="AX186" s="43" t="str">
        <f t="shared" si="45"/>
        <v/>
      </c>
      <c r="AY186" s="43" t="str">
        <f t="shared" si="46"/>
        <v/>
      </c>
      <c r="AZ186" s="43">
        <f>SUMIF(Calculs!$B$2:$B$34,AX186,Calculs!$C$2:$C$34)</f>
        <v>0</v>
      </c>
      <c r="BA186" s="42">
        <f>IF(O186&lt;&gt;"",IF(LEFT(O186,1)="S", Calculs!$C$54,0),0)</f>
        <v>0</v>
      </c>
      <c r="BB186" s="42">
        <f>IF(P186&lt;&gt;"",IF(LEFT(P186,1)="S", Calculs!$C$53,0),0)</f>
        <v>0</v>
      </c>
      <c r="BC186" s="229" t="str">
        <f t="shared" si="47"/>
        <v/>
      </c>
      <c r="BD186" s="220">
        <f>IF(A186="",0, IF(BK186="S",COUNTIF($BC$17:BC186,BC186),0))</f>
        <v>0</v>
      </c>
      <c r="BE186" s="42">
        <f xml:space="preserve"> IF(Q186&lt;&gt;"",IF(Q186&lt;&gt;"Sense monitor",VLOOKUP(_xlfn.CONCAT(LEFT(Q186,2),IF(BF186="NO",".SA",".AA")),Calculs!$B$41:$C$48,2,FALSE),0),0)</f>
        <v>0</v>
      </c>
      <c r="BF186" s="42" t="str">
        <f t="shared" si="48"/>
        <v>NO</v>
      </c>
      <c r="BG186" s="43" t="str">
        <f t="shared" si="56"/>
        <v/>
      </c>
      <c r="BH186" s="42">
        <f>SUMIF(Calculs!$B$32:$B$36,TRIM(BG186),Calculs!$C$32:$C$36)</f>
        <v>0</v>
      </c>
      <c r="BI186" s="42">
        <f>IF(T186&lt;&gt;"",IF(LEFT(T186,1)="S", SUMIF(Calculs!$B$67:$B$70, TRIM(BG186), Calculs!$C$67:$C$70),0),0)</f>
        <v>0</v>
      </c>
      <c r="BJ186" s="40" t="str">
        <f t="shared" si="57"/>
        <v>N</v>
      </c>
      <c r="BK186" s="219" t="str">
        <f t="shared" si="49"/>
        <v>N</v>
      </c>
      <c r="BL186" s="42">
        <f t="shared" si="58"/>
        <v>0</v>
      </c>
      <c r="BM186" s="42"/>
      <c r="BN186" s="42"/>
      <c r="BO186" s="42">
        <f>IF(B186="",0,IF(AND(BJ186="S",AR186=1), VLOOKUP(B186,Calculs!$B$94:$D$99,3), 0) + IF(AND(BK186="S",BD186=1), VLOOKUP(B186,Calculs!$B$94:$F$99,5), 0))</f>
        <v>0</v>
      </c>
      <c r="BP186" s="40" t="str">
        <f t="shared" si="50"/>
        <v/>
      </c>
      <c r="BQ186" s="219" t="str">
        <f t="shared" si="51"/>
        <v/>
      </c>
      <c r="BR186" s="264" t="str">
        <f t="shared" si="52"/>
        <v/>
      </c>
      <c r="BS186" s="264" t="str">
        <f t="shared" si="53"/>
        <v/>
      </c>
    </row>
    <row r="187" spans="1:71" ht="12.75" customHeight="1">
      <c r="A187" s="217" t="str">
        <f>IF(' Peticions ET'!A177="", "",' Peticions ET'!A177)</f>
        <v/>
      </c>
      <c r="B187" s="167" t="str">
        <f t="shared" si="54"/>
        <v/>
      </c>
      <c r="C187" s="167" t="str">
        <f>IF(' Peticions ET'!B177="", "",' Peticions ET'!B177)</f>
        <v/>
      </c>
      <c r="D187" s="167" t="str">
        <f>IF(' Peticions ET'!C177="", "",' Peticions ET'!C177)</f>
        <v/>
      </c>
      <c r="E187" s="167" t="str">
        <f>IF(' Peticions ET'!D177="", "",' Peticions ET'!D177)</f>
        <v/>
      </c>
      <c r="F187" s="166" t="str">
        <f>IF(' Peticions ET'!E177="", "",' Peticions ET'!E177)</f>
        <v/>
      </c>
      <c r="G187" s="166" t="str">
        <f>IF(' Peticions ET'!F177="", "",' Peticions ET'!F177)</f>
        <v/>
      </c>
      <c r="H187" s="30" t="str">
        <f>IF(' Peticions ET'!G177="", "",' Peticions ET'!G177)</f>
        <v/>
      </c>
      <c r="I187" s="40" t="str">
        <f>IF(' Peticions ET'!H177="", "",' Peticions ET'!H177)</f>
        <v/>
      </c>
      <c r="J187" s="40" t="str">
        <f>IF(' Peticions ET'!I177="", "",' Peticions ET'!I177)</f>
        <v/>
      </c>
      <c r="K187" s="40" t="str">
        <f>IF(' Peticions ET'!J177="", "",' Peticions ET'!J177)</f>
        <v/>
      </c>
      <c r="L187" s="30" t="str">
        <f>IF(' Peticions ET'!K177="", "",' Peticions ET'!K177)</f>
        <v/>
      </c>
      <c r="M187" s="30" t="str">
        <f>IF(' Peticions ET'!L177="", "",' Peticions ET'!L177)</f>
        <v/>
      </c>
      <c r="N187" s="30" t="str">
        <f>IF(' Peticions ET'!M177="", "",' Peticions ET'!M177)</f>
        <v/>
      </c>
      <c r="O187" s="40" t="str">
        <f>IF(' Peticions ET'!O177="", "",' Peticions ET'!O177)</f>
        <v/>
      </c>
      <c r="P187" s="7" t="str">
        <f>IF(' Peticions ET'!N177="", "",' Peticions ET'!N177)</f>
        <v/>
      </c>
      <c r="Q187" s="31" t="str">
        <f>IF(' Peticions ET'!R177="", "",' Peticions ET'!R177)</f>
        <v/>
      </c>
      <c r="R187" s="31" t="str">
        <f>IF(' Peticions ET'!S177="", "",' Peticions ET'!S177)</f>
        <v/>
      </c>
      <c r="S187" t="str">
        <f>IF(' Peticions ET'!P177="", "",' Peticions ET'!P177)</f>
        <v/>
      </c>
      <c r="T187" s="264" t="str">
        <f>IF(' Peticions ET'!Q177="", "",' Peticions ET'!Q177)</f>
        <v/>
      </c>
      <c r="U187" s="1"/>
      <c r="V187" s="1"/>
      <c r="W187" s="3"/>
      <c r="X187" s="31"/>
      <c r="Y187" s="31"/>
      <c r="Z187" s="31"/>
      <c r="AA187" s="32"/>
      <c r="AB187" s="33"/>
      <c r="AC187" s="33"/>
      <c r="AD187" s="33"/>
      <c r="AE187" s="33"/>
      <c r="AF187" s="34"/>
      <c r="AG187" s="34"/>
      <c r="AH187" s="34"/>
      <c r="AI187" s="34"/>
      <c r="AJ187" s="35" t="str">
        <f>IF(' Peticions ET'!Z177="", "",' Peticions ET'!Z177)</f>
        <v/>
      </c>
      <c r="AK187" s="143"/>
      <c r="AL187" s="36"/>
      <c r="AM187" s="37" t="str">
        <f t="shared" si="40"/>
        <v/>
      </c>
      <c r="AN187" s="38" t="str">
        <f t="shared" si="41"/>
        <v/>
      </c>
      <c r="AO187" s="39" t="str">
        <f t="shared" si="42"/>
        <v/>
      </c>
      <c r="AP187" s="40" t="str">
        <f t="shared" si="43"/>
        <v/>
      </c>
      <c r="AQ187" s="229" t="str">
        <f t="shared" si="44"/>
        <v/>
      </c>
      <c r="AR187" s="220">
        <f>IF(A187="",0,IF(BJ187="S",COUNTIF($AQ$17:AQ187,AQ187),0))</f>
        <v>0</v>
      </c>
      <c r="AS187" s="41" t="str">
        <f t="shared" si="55"/>
        <v/>
      </c>
      <c r="AT187" s="42">
        <f xml:space="preserve"> IF(AS187&lt;&gt;"",VLOOKUP(AS187,Calculs!$B$2:$C$34,2,FALSE),0)</f>
        <v>0</v>
      </c>
      <c r="AU187" s="42">
        <f>IF(I187&lt;&gt;"",IF(LEFT(I187,1)="S", Calculs!$C$63,0),0)</f>
        <v>0</v>
      </c>
      <c r="AV187" s="42">
        <f>IF(J187&lt;&gt;"",IF(LEFT(J187,1)="S", Calculs!$C$53,0),0)</f>
        <v>0</v>
      </c>
      <c r="AW187" s="42">
        <f>IF(K187&lt;&gt;"",IF(LEFT(K187,1)="S", Calculs!$C$54,0),0)</f>
        <v>0</v>
      </c>
      <c r="AX187" s="43" t="str">
        <f t="shared" si="45"/>
        <v/>
      </c>
      <c r="AY187" s="43" t="str">
        <f t="shared" si="46"/>
        <v/>
      </c>
      <c r="AZ187" s="43">
        <f>SUMIF(Calculs!$B$2:$B$34,AX187,Calculs!$C$2:$C$34)</f>
        <v>0</v>
      </c>
      <c r="BA187" s="42">
        <f>IF(O187&lt;&gt;"",IF(LEFT(O187,1)="S", Calculs!$C$54,0),0)</f>
        <v>0</v>
      </c>
      <c r="BB187" s="42">
        <f>IF(P187&lt;&gt;"",IF(LEFT(P187,1)="S", Calculs!$C$53,0),0)</f>
        <v>0</v>
      </c>
      <c r="BC187" s="229" t="str">
        <f t="shared" si="47"/>
        <v/>
      </c>
      <c r="BD187" s="220">
        <f>IF(A187="",0, IF(BK187="S",COUNTIF($BC$17:BC187,BC187),0))</f>
        <v>0</v>
      </c>
      <c r="BE187" s="42">
        <f xml:space="preserve"> IF(Q187&lt;&gt;"",IF(Q187&lt;&gt;"Sense monitor",VLOOKUP(_xlfn.CONCAT(LEFT(Q187,2),IF(BF187="NO",".SA",".AA")),Calculs!$B$41:$C$48,2,FALSE),0),0)</f>
        <v>0</v>
      </c>
      <c r="BF187" s="42" t="str">
        <f t="shared" si="48"/>
        <v>NO</v>
      </c>
      <c r="BG187" s="43" t="str">
        <f t="shared" si="56"/>
        <v/>
      </c>
      <c r="BH187" s="42">
        <f>SUMIF(Calculs!$B$32:$B$36,TRIM(BG187),Calculs!$C$32:$C$36)</f>
        <v>0</v>
      </c>
      <c r="BI187" s="42">
        <f>IF(T187&lt;&gt;"",IF(LEFT(T187,1)="S", SUMIF(Calculs!$B$67:$B$70, TRIM(BG187), Calculs!$C$67:$C$70),0),0)</f>
        <v>0</v>
      </c>
      <c r="BJ187" s="40" t="str">
        <f t="shared" si="57"/>
        <v>N</v>
      </c>
      <c r="BK187" s="219" t="str">
        <f t="shared" si="49"/>
        <v>N</v>
      </c>
      <c r="BL187" s="42">
        <f t="shared" si="58"/>
        <v>0</v>
      </c>
      <c r="BM187" s="42"/>
      <c r="BN187" s="42"/>
      <c r="BO187" s="42">
        <f>IF(B187="",0,IF(AND(BJ187="S",AR187=1), VLOOKUP(B187,Calculs!$B$94:$D$99,3), 0) + IF(AND(BK187="S",BD187=1), VLOOKUP(B187,Calculs!$B$94:$F$99,5), 0))</f>
        <v>0</v>
      </c>
      <c r="BP187" s="40" t="str">
        <f t="shared" si="50"/>
        <v/>
      </c>
      <c r="BQ187" s="219" t="str">
        <f t="shared" si="51"/>
        <v/>
      </c>
      <c r="BR187" s="264" t="str">
        <f t="shared" si="52"/>
        <v/>
      </c>
      <c r="BS187" s="264" t="str">
        <f t="shared" si="53"/>
        <v/>
      </c>
    </row>
    <row r="188" spans="1:71" ht="12.75" customHeight="1">
      <c r="A188" s="217" t="str">
        <f>IF(' Peticions ET'!A178="", "",' Peticions ET'!A178)</f>
        <v/>
      </c>
      <c r="B188" s="167" t="str">
        <f t="shared" si="54"/>
        <v/>
      </c>
      <c r="C188" s="167" t="str">
        <f>IF(' Peticions ET'!B178="", "",' Peticions ET'!B178)</f>
        <v/>
      </c>
      <c r="D188" s="167" t="str">
        <f>IF(' Peticions ET'!C178="", "",' Peticions ET'!C178)</f>
        <v/>
      </c>
      <c r="E188" s="167" t="str">
        <f>IF(' Peticions ET'!D178="", "",' Peticions ET'!D178)</f>
        <v/>
      </c>
      <c r="F188" s="166" t="str">
        <f>IF(' Peticions ET'!E178="", "",' Peticions ET'!E178)</f>
        <v/>
      </c>
      <c r="G188" s="166" t="str">
        <f>IF(' Peticions ET'!F178="", "",' Peticions ET'!F178)</f>
        <v/>
      </c>
      <c r="H188" s="30" t="str">
        <f>IF(' Peticions ET'!G178="", "",' Peticions ET'!G178)</f>
        <v/>
      </c>
      <c r="I188" s="40" t="str">
        <f>IF(' Peticions ET'!H178="", "",' Peticions ET'!H178)</f>
        <v/>
      </c>
      <c r="J188" s="40" t="str">
        <f>IF(' Peticions ET'!I178="", "",' Peticions ET'!I178)</f>
        <v/>
      </c>
      <c r="K188" s="40" t="str">
        <f>IF(' Peticions ET'!J178="", "",' Peticions ET'!J178)</f>
        <v/>
      </c>
      <c r="L188" s="30" t="str">
        <f>IF(' Peticions ET'!K178="", "",' Peticions ET'!K178)</f>
        <v/>
      </c>
      <c r="M188" s="30" t="str">
        <f>IF(' Peticions ET'!L178="", "",' Peticions ET'!L178)</f>
        <v/>
      </c>
      <c r="N188" s="30" t="str">
        <f>IF(' Peticions ET'!M178="", "",' Peticions ET'!M178)</f>
        <v/>
      </c>
      <c r="O188" s="40" t="str">
        <f>IF(' Peticions ET'!O178="", "",' Peticions ET'!O178)</f>
        <v/>
      </c>
      <c r="P188" s="7" t="str">
        <f>IF(' Peticions ET'!N178="", "",' Peticions ET'!N178)</f>
        <v/>
      </c>
      <c r="Q188" s="31" t="str">
        <f>IF(' Peticions ET'!R178="", "",' Peticions ET'!R178)</f>
        <v/>
      </c>
      <c r="R188" s="31" t="str">
        <f>IF(' Peticions ET'!S178="", "",' Peticions ET'!S178)</f>
        <v/>
      </c>
      <c r="S188" t="str">
        <f>IF(' Peticions ET'!P178="", "",' Peticions ET'!P178)</f>
        <v/>
      </c>
      <c r="T188" s="264" t="str">
        <f>IF(' Peticions ET'!Q178="", "",' Peticions ET'!Q178)</f>
        <v/>
      </c>
      <c r="U188" s="1"/>
      <c r="V188" s="1"/>
      <c r="W188" s="3"/>
      <c r="X188" s="31"/>
      <c r="Y188" s="31"/>
      <c r="Z188" s="31"/>
      <c r="AA188" s="32"/>
      <c r="AB188" s="33"/>
      <c r="AC188" s="33"/>
      <c r="AD188" s="33"/>
      <c r="AE188" s="33"/>
      <c r="AF188" s="34"/>
      <c r="AG188" s="34"/>
      <c r="AH188" s="34"/>
      <c r="AI188" s="34"/>
      <c r="AJ188" s="35" t="str">
        <f>IF(' Peticions ET'!Z178="", "",' Peticions ET'!Z178)</f>
        <v/>
      </c>
      <c r="AK188" s="143"/>
      <c r="AL188" s="36"/>
      <c r="AM188" s="37" t="str">
        <f t="shared" si="40"/>
        <v/>
      </c>
      <c r="AN188" s="38" t="str">
        <f t="shared" si="41"/>
        <v/>
      </c>
      <c r="AO188" s="39" t="str">
        <f t="shared" si="42"/>
        <v/>
      </c>
      <c r="AP188" s="40" t="str">
        <f t="shared" si="43"/>
        <v/>
      </c>
      <c r="AQ188" s="229" t="str">
        <f t="shared" si="44"/>
        <v/>
      </c>
      <c r="AR188" s="220">
        <f>IF(A188="",0,IF(BJ188="S",COUNTIF($AQ$17:AQ188,AQ188),0))</f>
        <v>0</v>
      </c>
      <c r="AS188" s="41" t="str">
        <f t="shared" si="55"/>
        <v/>
      </c>
      <c r="AT188" s="42">
        <f xml:space="preserve"> IF(AS188&lt;&gt;"",VLOOKUP(AS188,Calculs!$B$2:$C$34,2,FALSE),0)</f>
        <v>0</v>
      </c>
      <c r="AU188" s="42">
        <f>IF(I188&lt;&gt;"",IF(LEFT(I188,1)="S", Calculs!$C$63,0),0)</f>
        <v>0</v>
      </c>
      <c r="AV188" s="42">
        <f>IF(J188&lt;&gt;"",IF(LEFT(J188,1)="S", Calculs!$C$53,0),0)</f>
        <v>0</v>
      </c>
      <c r="AW188" s="42">
        <f>IF(K188&lt;&gt;"",IF(LEFT(K188,1)="S", Calculs!$C$54,0),0)</f>
        <v>0</v>
      </c>
      <c r="AX188" s="43" t="str">
        <f t="shared" si="45"/>
        <v/>
      </c>
      <c r="AY188" s="43" t="str">
        <f t="shared" si="46"/>
        <v/>
      </c>
      <c r="AZ188" s="43">
        <f>SUMIF(Calculs!$B$2:$B$34,AX188,Calculs!$C$2:$C$34)</f>
        <v>0</v>
      </c>
      <c r="BA188" s="42">
        <f>IF(O188&lt;&gt;"",IF(LEFT(O188,1)="S", Calculs!$C$54,0),0)</f>
        <v>0</v>
      </c>
      <c r="BB188" s="42">
        <f>IF(P188&lt;&gt;"",IF(LEFT(P188,1)="S", Calculs!$C$53,0),0)</f>
        <v>0</v>
      </c>
      <c r="BC188" s="229" t="str">
        <f t="shared" si="47"/>
        <v/>
      </c>
      <c r="BD188" s="220">
        <f>IF(A188="",0, IF(BK188="S",COUNTIF($BC$17:BC188,BC188),0))</f>
        <v>0</v>
      </c>
      <c r="BE188" s="42">
        <f xml:space="preserve"> IF(Q188&lt;&gt;"",IF(Q188&lt;&gt;"Sense monitor",VLOOKUP(_xlfn.CONCAT(LEFT(Q188,2),IF(BF188="NO",".SA",".AA")),Calculs!$B$41:$C$48,2,FALSE),0),0)</f>
        <v>0</v>
      </c>
      <c r="BF188" s="42" t="str">
        <f t="shared" si="48"/>
        <v>NO</v>
      </c>
      <c r="BG188" s="43" t="str">
        <f t="shared" si="56"/>
        <v/>
      </c>
      <c r="BH188" s="42">
        <f>SUMIF(Calculs!$B$32:$B$36,TRIM(BG188),Calculs!$C$32:$C$36)</f>
        <v>0</v>
      </c>
      <c r="BI188" s="42">
        <f>IF(T188&lt;&gt;"",IF(LEFT(T188,1)="S", SUMIF(Calculs!$B$67:$B$70, TRIM(BG188), Calculs!$C$67:$C$70),0),0)</f>
        <v>0</v>
      </c>
      <c r="BJ188" s="40" t="str">
        <f t="shared" si="57"/>
        <v>N</v>
      </c>
      <c r="BK188" s="219" t="str">
        <f t="shared" si="49"/>
        <v>N</v>
      </c>
      <c r="BL188" s="42">
        <f t="shared" si="58"/>
        <v>0</v>
      </c>
      <c r="BM188" s="42"/>
      <c r="BN188" s="42"/>
      <c r="BO188" s="42">
        <f>IF(B188="",0,IF(AND(BJ188="S",AR188=1), VLOOKUP(B188,Calculs!$B$94:$D$99,3), 0) + IF(AND(BK188="S",BD188=1), VLOOKUP(B188,Calculs!$B$94:$F$99,5), 0))</f>
        <v>0</v>
      </c>
      <c r="BP188" s="40" t="str">
        <f t="shared" si="50"/>
        <v/>
      </c>
      <c r="BQ188" s="219" t="str">
        <f t="shared" si="51"/>
        <v/>
      </c>
      <c r="BR188" s="264" t="str">
        <f t="shared" si="52"/>
        <v/>
      </c>
      <c r="BS188" s="264" t="str">
        <f t="shared" si="53"/>
        <v/>
      </c>
    </row>
    <row r="189" spans="1:71" ht="12.75" customHeight="1">
      <c r="A189" s="217" t="str">
        <f>IF(' Peticions ET'!A179="", "",' Peticions ET'!A179)</f>
        <v/>
      </c>
      <c r="B189" s="167" t="str">
        <f t="shared" si="54"/>
        <v/>
      </c>
      <c r="C189" s="167" t="str">
        <f>IF(' Peticions ET'!B179="", "",' Peticions ET'!B179)</f>
        <v/>
      </c>
      <c r="D189" s="167" t="str">
        <f>IF(' Peticions ET'!C179="", "",' Peticions ET'!C179)</f>
        <v/>
      </c>
      <c r="E189" s="167" t="str">
        <f>IF(' Peticions ET'!D179="", "",' Peticions ET'!D179)</f>
        <v/>
      </c>
      <c r="F189" s="166" t="str">
        <f>IF(' Peticions ET'!E179="", "",' Peticions ET'!E179)</f>
        <v/>
      </c>
      <c r="G189" s="166" t="str">
        <f>IF(' Peticions ET'!F179="", "",' Peticions ET'!F179)</f>
        <v/>
      </c>
      <c r="H189" s="30" t="str">
        <f>IF(' Peticions ET'!G179="", "",' Peticions ET'!G179)</f>
        <v/>
      </c>
      <c r="I189" s="40" t="str">
        <f>IF(' Peticions ET'!H179="", "",' Peticions ET'!H179)</f>
        <v/>
      </c>
      <c r="J189" s="40" t="str">
        <f>IF(' Peticions ET'!I179="", "",' Peticions ET'!I179)</f>
        <v/>
      </c>
      <c r="K189" s="40" t="str">
        <f>IF(' Peticions ET'!J179="", "",' Peticions ET'!J179)</f>
        <v/>
      </c>
      <c r="L189" s="30" t="str">
        <f>IF(' Peticions ET'!K179="", "",' Peticions ET'!K179)</f>
        <v/>
      </c>
      <c r="M189" s="30" t="str">
        <f>IF(' Peticions ET'!L179="", "",' Peticions ET'!L179)</f>
        <v/>
      </c>
      <c r="N189" s="30" t="str">
        <f>IF(' Peticions ET'!M179="", "",' Peticions ET'!M179)</f>
        <v/>
      </c>
      <c r="O189" s="40" t="str">
        <f>IF(' Peticions ET'!O179="", "",' Peticions ET'!O179)</f>
        <v/>
      </c>
      <c r="P189" s="7" t="str">
        <f>IF(' Peticions ET'!N179="", "",' Peticions ET'!N179)</f>
        <v/>
      </c>
      <c r="Q189" s="31" t="str">
        <f>IF(' Peticions ET'!R179="", "",' Peticions ET'!R179)</f>
        <v/>
      </c>
      <c r="R189" s="31" t="str">
        <f>IF(' Peticions ET'!S179="", "",' Peticions ET'!S179)</f>
        <v/>
      </c>
      <c r="S189" t="str">
        <f>IF(' Peticions ET'!P179="", "",' Peticions ET'!P179)</f>
        <v/>
      </c>
      <c r="T189" s="264" t="str">
        <f>IF(' Peticions ET'!Q179="", "",' Peticions ET'!Q179)</f>
        <v/>
      </c>
      <c r="U189" s="1"/>
      <c r="V189" s="1"/>
      <c r="W189" s="3"/>
      <c r="X189" s="31"/>
      <c r="Y189" s="31"/>
      <c r="Z189" s="31"/>
      <c r="AA189" s="32"/>
      <c r="AB189" s="33"/>
      <c r="AC189" s="33"/>
      <c r="AD189" s="33"/>
      <c r="AE189" s="33"/>
      <c r="AF189" s="34"/>
      <c r="AG189" s="34"/>
      <c r="AH189" s="34"/>
      <c r="AI189" s="34"/>
      <c r="AJ189" s="35" t="str">
        <f>IF(' Peticions ET'!Z179="", "",' Peticions ET'!Z179)</f>
        <v/>
      </c>
      <c r="AK189" s="143"/>
      <c r="AL189" s="36"/>
      <c r="AM189" s="37" t="str">
        <f t="shared" si="40"/>
        <v/>
      </c>
      <c r="AN189" s="38" t="str">
        <f t="shared" si="41"/>
        <v/>
      </c>
      <c r="AO189" s="39" t="str">
        <f t="shared" si="42"/>
        <v/>
      </c>
      <c r="AP189" s="40" t="str">
        <f t="shared" si="43"/>
        <v/>
      </c>
      <c r="AQ189" s="229" t="str">
        <f t="shared" si="44"/>
        <v/>
      </c>
      <c r="AR189" s="220">
        <f>IF(A189="",0,IF(BJ189="S",COUNTIF($AQ$17:AQ189,AQ189),0))</f>
        <v>0</v>
      </c>
      <c r="AS189" s="41" t="str">
        <f t="shared" si="55"/>
        <v/>
      </c>
      <c r="AT189" s="42">
        <f xml:space="preserve"> IF(AS189&lt;&gt;"",VLOOKUP(AS189,Calculs!$B$2:$C$34,2,FALSE),0)</f>
        <v>0</v>
      </c>
      <c r="AU189" s="42">
        <f>IF(I189&lt;&gt;"",IF(LEFT(I189,1)="S", Calculs!$C$63,0),0)</f>
        <v>0</v>
      </c>
      <c r="AV189" s="42">
        <f>IF(J189&lt;&gt;"",IF(LEFT(J189,1)="S", Calculs!$C$53,0),0)</f>
        <v>0</v>
      </c>
      <c r="AW189" s="42">
        <f>IF(K189&lt;&gt;"",IF(LEFT(K189,1)="S", Calculs!$C$54,0),0)</f>
        <v>0</v>
      </c>
      <c r="AX189" s="43" t="str">
        <f t="shared" si="45"/>
        <v/>
      </c>
      <c r="AY189" s="43" t="str">
        <f t="shared" si="46"/>
        <v/>
      </c>
      <c r="AZ189" s="43">
        <f>SUMIF(Calculs!$B$2:$B$34,AX189,Calculs!$C$2:$C$34)</f>
        <v>0</v>
      </c>
      <c r="BA189" s="42">
        <f>IF(O189&lt;&gt;"",IF(LEFT(O189,1)="S", Calculs!$C$54,0),0)</f>
        <v>0</v>
      </c>
      <c r="BB189" s="42">
        <f>IF(P189&lt;&gt;"",IF(LEFT(P189,1)="S", Calculs!$C$53,0),0)</f>
        <v>0</v>
      </c>
      <c r="BC189" s="229" t="str">
        <f t="shared" si="47"/>
        <v/>
      </c>
      <c r="BD189" s="220">
        <f>IF(A189="",0, IF(BK189="S",COUNTIF($BC$17:BC189,BC189),0))</f>
        <v>0</v>
      </c>
      <c r="BE189" s="42">
        <f xml:space="preserve"> IF(Q189&lt;&gt;"",IF(Q189&lt;&gt;"Sense monitor",VLOOKUP(_xlfn.CONCAT(LEFT(Q189,2),IF(BF189="NO",".SA",".AA")),Calculs!$B$41:$C$48,2,FALSE),0),0)</f>
        <v>0</v>
      </c>
      <c r="BF189" s="42" t="str">
        <f t="shared" si="48"/>
        <v>NO</v>
      </c>
      <c r="BG189" s="43" t="str">
        <f t="shared" si="56"/>
        <v/>
      </c>
      <c r="BH189" s="42">
        <f>SUMIF(Calculs!$B$32:$B$36,TRIM(BG189),Calculs!$C$32:$C$36)</f>
        <v>0</v>
      </c>
      <c r="BI189" s="42">
        <f>IF(T189&lt;&gt;"",IF(LEFT(T189,1)="S", SUMIF(Calculs!$B$67:$B$70, TRIM(BG189), Calculs!$C$67:$C$70),0),0)</f>
        <v>0</v>
      </c>
      <c r="BJ189" s="40" t="str">
        <f t="shared" si="57"/>
        <v>N</v>
      </c>
      <c r="BK189" s="219" t="str">
        <f t="shared" si="49"/>
        <v>N</v>
      </c>
      <c r="BL189" s="42">
        <f t="shared" si="58"/>
        <v>0</v>
      </c>
      <c r="BM189" s="42"/>
      <c r="BN189" s="42"/>
      <c r="BO189" s="42">
        <f>IF(B189="",0,IF(AND(BJ189="S",AR189=1), VLOOKUP(B189,Calculs!$B$94:$D$99,3), 0) + IF(AND(BK189="S",BD189=1), VLOOKUP(B189,Calculs!$B$94:$F$99,5), 0))</f>
        <v>0</v>
      </c>
      <c r="BP189" s="40" t="str">
        <f t="shared" si="50"/>
        <v/>
      </c>
      <c r="BQ189" s="219" t="str">
        <f t="shared" si="51"/>
        <v/>
      </c>
      <c r="BR189" s="264" t="str">
        <f t="shared" si="52"/>
        <v/>
      </c>
      <c r="BS189" s="264" t="str">
        <f t="shared" si="53"/>
        <v/>
      </c>
    </row>
    <row r="190" spans="1:71" ht="12.75" customHeight="1">
      <c r="A190" s="217" t="str">
        <f>IF(' Peticions ET'!A180="", "",' Peticions ET'!A180)</f>
        <v/>
      </c>
      <c r="B190" s="167" t="str">
        <f t="shared" si="54"/>
        <v/>
      </c>
      <c r="C190" s="167" t="str">
        <f>IF(' Peticions ET'!B180="", "",' Peticions ET'!B180)</f>
        <v/>
      </c>
      <c r="D190" s="167" t="str">
        <f>IF(' Peticions ET'!C180="", "",' Peticions ET'!C180)</f>
        <v/>
      </c>
      <c r="E190" s="167" t="str">
        <f>IF(' Peticions ET'!D180="", "",' Peticions ET'!D180)</f>
        <v/>
      </c>
      <c r="F190" s="166" t="str">
        <f>IF(' Peticions ET'!E180="", "",' Peticions ET'!E180)</f>
        <v/>
      </c>
      <c r="G190" s="166" t="str">
        <f>IF(' Peticions ET'!F180="", "",' Peticions ET'!F180)</f>
        <v/>
      </c>
      <c r="H190" s="30" t="str">
        <f>IF(' Peticions ET'!G180="", "",' Peticions ET'!G180)</f>
        <v/>
      </c>
      <c r="I190" s="40" t="str">
        <f>IF(' Peticions ET'!H180="", "",' Peticions ET'!H180)</f>
        <v/>
      </c>
      <c r="J190" s="40" t="str">
        <f>IF(' Peticions ET'!I180="", "",' Peticions ET'!I180)</f>
        <v/>
      </c>
      <c r="K190" s="40" t="str">
        <f>IF(' Peticions ET'!J180="", "",' Peticions ET'!J180)</f>
        <v/>
      </c>
      <c r="L190" s="30" t="str">
        <f>IF(' Peticions ET'!K180="", "",' Peticions ET'!K180)</f>
        <v/>
      </c>
      <c r="M190" s="30" t="str">
        <f>IF(' Peticions ET'!L180="", "",' Peticions ET'!L180)</f>
        <v/>
      </c>
      <c r="N190" s="30" t="str">
        <f>IF(' Peticions ET'!M180="", "",' Peticions ET'!M180)</f>
        <v/>
      </c>
      <c r="O190" s="40" t="str">
        <f>IF(' Peticions ET'!O180="", "",' Peticions ET'!O180)</f>
        <v/>
      </c>
      <c r="P190" s="7" t="str">
        <f>IF(' Peticions ET'!N180="", "",' Peticions ET'!N180)</f>
        <v/>
      </c>
      <c r="Q190" s="31" t="str">
        <f>IF(' Peticions ET'!R180="", "",' Peticions ET'!R180)</f>
        <v/>
      </c>
      <c r="R190" s="31" t="str">
        <f>IF(' Peticions ET'!S180="", "",' Peticions ET'!S180)</f>
        <v/>
      </c>
      <c r="S190" t="str">
        <f>IF(' Peticions ET'!P180="", "",' Peticions ET'!P180)</f>
        <v/>
      </c>
      <c r="T190" s="264" t="str">
        <f>IF(' Peticions ET'!Q180="", "",' Peticions ET'!Q180)</f>
        <v/>
      </c>
      <c r="U190" s="1"/>
      <c r="V190" s="1"/>
      <c r="W190" s="3"/>
      <c r="X190" s="31"/>
      <c r="Y190" s="31"/>
      <c r="Z190" s="31"/>
      <c r="AA190" s="32"/>
      <c r="AB190" s="33"/>
      <c r="AC190" s="33"/>
      <c r="AD190" s="33"/>
      <c r="AE190" s="33"/>
      <c r="AF190" s="34"/>
      <c r="AG190" s="34"/>
      <c r="AH190" s="34"/>
      <c r="AI190" s="34"/>
      <c r="AJ190" s="35" t="str">
        <f>IF(' Peticions ET'!Z180="", "",' Peticions ET'!Z180)</f>
        <v/>
      </c>
      <c r="AK190" s="143"/>
      <c r="AL190" s="36"/>
      <c r="AM190" s="37" t="str">
        <f t="shared" si="40"/>
        <v/>
      </c>
      <c r="AN190" s="38" t="str">
        <f t="shared" si="41"/>
        <v/>
      </c>
      <c r="AO190" s="39" t="str">
        <f t="shared" si="42"/>
        <v/>
      </c>
      <c r="AP190" s="40" t="str">
        <f t="shared" si="43"/>
        <v/>
      </c>
      <c r="AQ190" s="229" t="str">
        <f t="shared" si="44"/>
        <v/>
      </c>
      <c r="AR190" s="220">
        <f>IF(A190="",0,IF(BJ190="S",COUNTIF($AQ$17:AQ190,AQ190),0))</f>
        <v>0</v>
      </c>
      <c r="AS190" s="41" t="str">
        <f t="shared" si="55"/>
        <v/>
      </c>
      <c r="AT190" s="42">
        <f xml:space="preserve"> IF(AS190&lt;&gt;"",VLOOKUP(AS190,Calculs!$B$2:$C$34,2,FALSE),0)</f>
        <v>0</v>
      </c>
      <c r="AU190" s="42">
        <f>IF(I190&lt;&gt;"",IF(LEFT(I190,1)="S", Calculs!$C$63,0),0)</f>
        <v>0</v>
      </c>
      <c r="AV190" s="42">
        <f>IF(J190&lt;&gt;"",IF(LEFT(J190,1)="S", Calculs!$C$53,0),0)</f>
        <v>0</v>
      </c>
      <c r="AW190" s="42">
        <f>IF(K190&lt;&gt;"",IF(LEFT(K190,1)="S", Calculs!$C$54,0),0)</f>
        <v>0</v>
      </c>
      <c r="AX190" s="43" t="str">
        <f t="shared" si="45"/>
        <v/>
      </c>
      <c r="AY190" s="43" t="str">
        <f t="shared" si="46"/>
        <v/>
      </c>
      <c r="AZ190" s="43">
        <f>SUMIF(Calculs!$B$2:$B$34,AX190,Calculs!$C$2:$C$34)</f>
        <v>0</v>
      </c>
      <c r="BA190" s="42">
        <f>IF(O190&lt;&gt;"",IF(LEFT(O190,1)="S", Calculs!$C$54,0),0)</f>
        <v>0</v>
      </c>
      <c r="BB190" s="42">
        <f>IF(P190&lt;&gt;"",IF(LEFT(P190,1)="S", Calculs!$C$53,0),0)</f>
        <v>0</v>
      </c>
      <c r="BC190" s="229" t="str">
        <f t="shared" si="47"/>
        <v/>
      </c>
      <c r="BD190" s="220">
        <f>IF(A190="",0, IF(BK190="S",COUNTIF($BC$17:BC190,BC190),0))</f>
        <v>0</v>
      </c>
      <c r="BE190" s="42">
        <f xml:space="preserve"> IF(Q190&lt;&gt;"",IF(Q190&lt;&gt;"Sense monitor",VLOOKUP(_xlfn.CONCAT(LEFT(Q190,2),IF(BF190="NO",".SA",".AA")),Calculs!$B$41:$C$48,2,FALSE),0),0)</f>
        <v>0</v>
      </c>
      <c r="BF190" s="42" t="str">
        <f t="shared" si="48"/>
        <v>NO</v>
      </c>
      <c r="BG190" s="43" t="str">
        <f t="shared" si="56"/>
        <v/>
      </c>
      <c r="BH190" s="42">
        <f>SUMIF(Calculs!$B$32:$B$36,TRIM(BG190),Calculs!$C$32:$C$36)</f>
        <v>0</v>
      </c>
      <c r="BI190" s="42">
        <f>IF(T190&lt;&gt;"",IF(LEFT(T190,1)="S", SUMIF(Calculs!$B$67:$B$70, TRIM(BG190), Calculs!$C$67:$C$70),0),0)</f>
        <v>0</v>
      </c>
      <c r="BJ190" s="40" t="str">
        <f t="shared" si="57"/>
        <v>N</v>
      </c>
      <c r="BK190" s="219" t="str">
        <f t="shared" si="49"/>
        <v>N</v>
      </c>
      <c r="BL190" s="42">
        <f t="shared" si="58"/>
        <v>0</v>
      </c>
      <c r="BM190" s="42"/>
      <c r="BN190" s="42"/>
      <c r="BO190" s="42">
        <f>IF(B190="",0,IF(AND(BJ190="S",AR190=1), VLOOKUP(B190,Calculs!$B$94:$D$99,3), 0) + IF(AND(BK190="S",BD190=1), VLOOKUP(B190,Calculs!$B$94:$F$99,5), 0))</f>
        <v>0</v>
      </c>
      <c r="BP190" s="40" t="str">
        <f t="shared" si="50"/>
        <v/>
      </c>
      <c r="BQ190" s="219" t="str">
        <f t="shared" si="51"/>
        <v/>
      </c>
      <c r="BR190" s="264" t="str">
        <f t="shared" si="52"/>
        <v/>
      </c>
      <c r="BS190" s="264" t="str">
        <f t="shared" si="53"/>
        <v/>
      </c>
    </row>
    <row r="191" spans="1:71" ht="12.75" customHeight="1">
      <c r="A191" s="217" t="str">
        <f>IF(' Peticions ET'!A181="", "",' Peticions ET'!A181)</f>
        <v/>
      </c>
      <c r="B191" s="167" t="str">
        <f t="shared" si="54"/>
        <v/>
      </c>
      <c r="C191" s="167" t="str">
        <f>IF(' Peticions ET'!B181="", "",' Peticions ET'!B181)</f>
        <v/>
      </c>
      <c r="D191" s="167" t="str">
        <f>IF(' Peticions ET'!C181="", "",' Peticions ET'!C181)</f>
        <v/>
      </c>
      <c r="E191" s="167" t="str">
        <f>IF(' Peticions ET'!D181="", "",' Peticions ET'!D181)</f>
        <v/>
      </c>
      <c r="F191" s="166" t="str">
        <f>IF(' Peticions ET'!E181="", "",' Peticions ET'!E181)</f>
        <v/>
      </c>
      <c r="G191" s="166" t="str">
        <f>IF(' Peticions ET'!F181="", "",' Peticions ET'!F181)</f>
        <v/>
      </c>
      <c r="H191" s="30" t="str">
        <f>IF(' Peticions ET'!G181="", "",' Peticions ET'!G181)</f>
        <v/>
      </c>
      <c r="I191" s="40" t="str">
        <f>IF(' Peticions ET'!H181="", "",' Peticions ET'!H181)</f>
        <v/>
      </c>
      <c r="J191" s="40" t="str">
        <f>IF(' Peticions ET'!I181="", "",' Peticions ET'!I181)</f>
        <v/>
      </c>
      <c r="K191" s="40" t="str">
        <f>IF(' Peticions ET'!J181="", "",' Peticions ET'!J181)</f>
        <v/>
      </c>
      <c r="L191" s="30" t="str">
        <f>IF(' Peticions ET'!K181="", "",' Peticions ET'!K181)</f>
        <v/>
      </c>
      <c r="M191" s="30" t="str">
        <f>IF(' Peticions ET'!L181="", "",' Peticions ET'!L181)</f>
        <v/>
      </c>
      <c r="N191" s="30" t="str">
        <f>IF(' Peticions ET'!M181="", "",' Peticions ET'!M181)</f>
        <v/>
      </c>
      <c r="O191" s="40" t="str">
        <f>IF(' Peticions ET'!O181="", "",' Peticions ET'!O181)</f>
        <v/>
      </c>
      <c r="P191" s="7" t="str">
        <f>IF(' Peticions ET'!N181="", "",' Peticions ET'!N181)</f>
        <v/>
      </c>
      <c r="Q191" s="31" t="str">
        <f>IF(' Peticions ET'!R181="", "",' Peticions ET'!R181)</f>
        <v/>
      </c>
      <c r="R191" s="31" t="str">
        <f>IF(' Peticions ET'!S181="", "",' Peticions ET'!S181)</f>
        <v/>
      </c>
      <c r="S191" t="str">
        <f>IF(' Peticions ET'!P181="", "",' Peticions ET'!P181)</f>
        <v/>
      </c>
      <c r="T191" s="264" t="str">
        <f>IF(' Peticions ET'!Q181="", "",' Peticions ET'!Q181)</f>
        <v/>
      </c>
      <c r="U191" s="1"/>
      <c r="V191" s="1"/>
      <c r="W191" s="3"/>
      <c r="X191" s="31"/>
      <c r="Y191" s="31"/>
      <c r="Z191" s="31"/>
      <c r="AA191" s="32"/>
      <c r="AB191" s="33"/>
      <c r="AC191" s="33"/>
      <c r="AD191" s="33"/>
      <c r="AE191" s="33"/>
      <c r="AF191" s="34"/>
      <c r="AG191" s="34"/>
      <c r="AH191" s="34"/>
      <c r="AI191" s="34"/>
      <c r="AJ191" s="35" t="str">
        <f>IF(' Peticions ET'!Z181="", "",' Peticions ET'!Z181)</f>
        <v/>
      </c>
      <c r="AK191" s="143"/>
      <c r="AL191" s="36"/>
      <c r="AM191" s="37" t="str">
        <f t="shared" si="40"/>
        <v/>
      </c>
      <c r="AN191" s="38" t="str">
        <f t="shared" si="41"/>
        <v/>
      </c>
      <c r="AO191" s="39" t="str">
        <f t="shared" si="42"/>
        <v/>
      </c>
      <c r="AP191" s="40" t="str">
        <f t="shared" si="43"/>
        <v/>
      </c>
      <c r="AQ191" s="229" t="str">
        <f t="shared" si="44"/>
        <v/>
      </c>
      <c r="AR191" s="220">
        <f>IF(A191="",0,IF(BJ191="S",COUNTIF($AQ$17:AQ191,AQ191),0))</f>
        <v>0</v>
      </c>
      <c r="AS191" s="41" t="str">
        <f t="shared" si="55"/>
        <v/>
      </c>
      <c r="AT191" s="42">
        <f xml:space="preserve"> IF(AS191&lt;&gt;"",VLOOKUP(AS191,Calculs!$B$2:$C$34,2,FALSE),0)</f>
        <v>0</v>
      </c>
      <c r="AU191" s="42">
        <f>IF(I191&lt;&gt;"",IF(LEFT(I191,1)="S", Calculs!$C$63,0),0)</f>
        <v>0</v>
      </c>
      <c r="AV191" s="42">
        <f>IF(J191&lt;&gt;"",IF(LEFT(J191,1)="S", Calculs!$C$53,0),0)</f>
        <v>0</v>
      </c>
      <c r="AW191" s="42">
        <f>IF(K191&lt;&gt;"",IF(LEFT(K191,1)="S", Calculs!$C$54,0),0)</f>
        <v>0</v>
      </c>
      <c r="AX191" s="43" t="str">
        <f t="shared" si="45"/>
        <v/>
      </c>
      <c r="AY191" s="43" t="str">
        <f t="shared" si="46"/>
        <v/>
      </c>
      <c r="AZ191" s="43">
        <f>SUMIF(Calculs!$B$2:$B$34,AX191,Calculs!$C$2:$C$34)</f>
        <v>0</v>
      </c>
      <c r="BA191" s="42">
        <f>IF(O191&lt;&gt;"",IF(LEFT(O191,1)="S", Calculs!$C$54,0),0)</f>
        <v>0</v>
      </c>
      <c r="BB191" s="42">
        <f>IF(P191&lt;&gt;"",IF(LEFT(P191,1)="S", Calculs!$C$53,0),0)</f>
        <v>0</v>
      </c>
      <c r="BC191" s="229" t="str">
        <f t="shared" si="47"/>
        <v/>
      </c>
      <c r="BD191" s="220">
        <f>IF(A191="",0, IF(BK191="S",COUNTIF($BC$17:BC191,BC191),0))</f>
        <v>0</v>
      </c>
      <c r="BE191" s="42">
        <f xml:space="preserve"> IF(Q191&lt;&gt;"",IF(Q191&lt;&gt;"Sense monitor",VLOOKUP(_xlfn.CONCAT(LEFT(Q191,2),IF(BF191="NO",".SA",".AA")),Calculs!$B$41:$C$48,2,FALSE),0),0)</f>
        <v>0</v>
      </c>
      <c r="BF191" s="42" t="str">
        <f t="shared" si="48"/>
        <v>NO</v>
      </c>
      <c r="BG191" s="43" t="str">
        <f t="shared" si="56"/>
        <v/>
      </c>
      <c r="BH191" s="42">
        <f>SUMIF(Calculs!$B$32:$B$36,TRIM(BG191),Calculs!$C$32:$C$36)</f>
        <v>0</v>
      </c>
      <c r="BI191" s="42">
        <f>IF(T191&lt;&gt;"",IF(LEFT(T191,1)="S", SUMIF(Calculs!$B$67:$B$70, TRIM(BG191), Calculs!$C$67:$C$70),0),0)</f>
        <v>0</v>
      </c>
      <c r="BJ191" s="40" t="str">
        <f t="shared" si="57"/>
        <v>N</v>
      </c>
      <c r="BK191" s="219" t="str">
        <f t="shared" si="49"/>
        <v>N</v>
      </c>
      <c r="BL191" s="42">
        <f t="shared" si="58"/>
        <v>0</v>
      </c>
      <c r="BM191" s="42"/>
      <c r="BN191" s="42"/>
      <c r="BO191" s="42">
        <f>IF(B191="",0,IF(AND(BJ191="S",AR191=1), VLOOKUP(B191,Calculs!$B$94:$D$99,3), 0) + IF(AND(BK191="S",BD191=1), VLOOKUP(B191,Calculs!$B$94:$F$99,5), 0))</f>
        <v>0</v>
      </c>
      <c r="BP191" s="40" t="str">
        <f t="shared" si="50"/>
        <v/>
      </c>
      <c r="BQ191" s="219" t="str">
        <f t="shared" si="51"/>
        <v/>
      </c>
      <c r="BR191" s="264" t="str">
        <f t="shared" si="52"/>
        <v/>
      </c>
      <c r="BS191" s="264" t="str">
        <f t="shared" si="53"/>
        <v/>
      </c>
    </row>
    <row r="192" spans="1:71" ht="12.75" customHeight="1">
      <c r="A192" s="217" t="str">
        <f>IF(' Peticions ET'!A182="", "",' Peticions ET'!A182)</f>
        <v/>
      </c>
      <c r="B192" s="167" t="str">
        <f t="shared" si="54"/>
        <v/>
      </c>
      <c r="C192" s="167" t="str">
        <f>IF(' Peticions ET'!B182="", "",' Peticions ET'!B182)</f>
        <v/>
      </c>
      <c r="D192" s="167" t="str">
        <f>IF(' Peticions ET'!C182="", "",' Peticions ET'!C182)</f>
        <v/>
      </c>
      <c r="E192" s="167" t="str">
        <f>IF(' Peticions ET'!D182="", "",' Peticions ET'!D182)</f>
        <v/>
      </c>
      <c r="F192" s="166" t="str">
        <f>IF(' Peticions ET'!E182="", "",' Peticions ET'!E182)</f>
        <v/>
      </c>
      <c r="G192" s="166" t="str">
        <f>IF(' Peticions ET'!F182="", "",' Peticions ET'!F182)</f>
        <v/>
      </c>
      <c r="H192" s="30" t="str">
        <f>IF(' Peticions ET'!G182="", "",' Peticions ET'!G182)</f>
        <v/>
      </c>
      <c r="I192" s="40" t="str">
        <f>IF(' Peticions ET'!H182="", "",' Peticions ET'!H182)</f>
        <v/>
      </c>
      <c r="J192" s="40" t="str">
        <f>IF(' Peticions ET'!I182="", "",' Peticions ET'!I182)</f>
        <v/>
      </c>
      <c r="K192" s="40" t="str">
        <f>IF(' Peticions ET'!J182="", "",' Peticions ET'!J182)</f>
        <v/>
      </c>
      <c r="L192" s="30" t="str">
        <f>IF(' Peticions ET'!K182="", "",' Peticions ET'!K182)</f>
        <v/>
      </c>
      <c r="M192" s="30" t="str">
        <f>IF(' Peticions ET'!L182="", "",' Peticions ET'!L182)</f>
        <v/>
      </c>
      <c r="N192" s="30" t="str">
        <f>IF(' Peticions ET'!M182="", "",' Peticions ET'!M182)</f>
        <v/>
      </c>
      <c r="O192" s="40" t="str">
        <f>IF(' Peticions ET'!O182="", "",' Peticions ET'!O182)</f>
        <v/>
      </c>
      <c r="P192" s="7" t="str">
        <f>IF(' Peticions ET'!N182="", "",' Peticions ET'!N182)</f>
        <v/>
      </c>
      <c r="Q192" s="31" t="str">
        <f>IF(' Peticions ET'!R182="", "",' Peticions ET'!R182)</f>
        <v/>
      </c>
      <c r="R192" s="31" t="str">
        <f>IF(' Peticions ET'!S182="", "",' Peticions ET'!S182)</f>
        <v/>
      </c>
      <c r="S192" t="str">
        <f>IF(' Peticions ET'!P182="", "",' Peticions ET'!P182)</f>
        <v/>
      </c>
      <c r="T192" s="264" t="str">
        <f>IF(' Peticions ET'!Q182="", "",' Peticions ET'!Q182)</f>
        <v/>
      </c>
      <c r="U192" s="1"/>
      <c r="V192" s="1"/>
      <c r="W192" s="3"/>
      <c r="X192" s="31"/>
      <c r="Y192" s="31"/>
      <c r="Z192" s="31"/>
      <c r="AA192" s="32"/>
      <c r="AB192" s="33"/>
      <c r="AC192" s="33"/>
      <c r="AD192" s="33"/>
      <c r="AE192" s="33"/>
      <c r="AF192" s="34"/>
      <c r="AG192" s="34"/>
      <c r="AH192" s="34"/>
      <c r="AI192" s="34"/>
      <c r="AJ192" s="35" t="str">
        <f>IF(' Peticions ET'!Z182="", "",' Peticions ET'!Z182)</f>
        <v/>
      </c>
      <c r="AK192" s="143"/>
      <c r="AL192" s="36"/>
      <c r="AM192" s="37" t="str">
        <f t="shared" si="40"/>
        <v/>
      </c>
      <c r="AN192" s="38" t="str">
        <f t="shared" si="41"/>
        <v/>
      </c>
      <c r="AO192" s="39" t="str">
        <f t="shared" si="42"/>
        <v/>
      </c>
      <c r="AP192" s="40" t="str">
        <f t="shared" si="43"/>
        <v/>
      </c>
      <c r="AQ192" s="229" t="str">
        <f t="shared" si="44"/>
        <v/>
      </c>
      <c r="AR192" s="220">
        <f>IF(A192="",0,IF(BJ192="S",COUNTIF($AQ$17:AQ192,AQ192),0))</f>
        <v>0</v>
      </c>
      <c r="AS192" s="41" t="str">
        <f t="shared" si="55"/>
        <v/>
      </c>
      <c r="AT192" s="42">
        <f xml:space="preserve"> IF(AS192&lt;&gt;"",VLOOKUP(AS192,Calculs!$B$2:$C$34,2,FALSE),0)</f>
        <v>0</v>
      </c>
      <c r="AU192" s="42">
        <f>IF(I192&lt;&gt;"",IF(LEFT(I192,1)="S", Calculs!$C$63,0),0)</f>
        <v>0</v>
      </c>
      <c r="AV192" s="42">
        <f>IF(J192&lt;&gt;"",IF(LEFT(J192,1)="S", Calculs!$C$53,0),0)</f>
        <v>0</v>
      </c>
      <c r="AW192" s="42">
        <f>IF(K192&lt;&gt;"",IF(LEFT(K192,1)="S", Calculs!$C$54,0),0)</f>
        <v>0</v>
      </c>
      <c r="AX192" s="43" t="str">
        <f t="shared" si="45"/>
        <v/>
      </c>
      <c r="AY192" s="43" t="str">
        <f t="shared" si="46"/>
        <v/>
      </c>
      <c r="AZ192" s="43">
        <f>SUMIF(Calculs!$B$2:$B$34,AX192,Calculs!$C$2:$C$34)</f>
        <v>0</v>
      </c>
      <c r="BA192" s="42">
        <f>IF(O192&lt;&gt;"",IF(LEFT(O192,1)="S", Calculs!$C$54,0),0)</f>
        <v>0</v>
      </c>
      <c r="BB192" s="42">
        <f>IF(P192&lt;&gt;"",IF(LEFT(P192,1)="S", Calculs!$C$53,0),0)</f>
        <v>0</v>
      </c>
      <c r="BC192" s="229" t="str">
        <f t="shared" si="47"/>
        <v/>
      </c>
      <c r="BD192" s="220">
        <f>IF(A192="",0, IF(BK192="S",COUNTIF($BC$17:BC192,BC192),0))</f>
        <v>0</v>
      </c>
      <c r="BE192" s="42">
        <f xml:space="preserve"> IF(Q192&lt;&gt;"",IF(Q192&lt;&gt;"Sense monitor",VLOOKUP(_xlfn.CONCAT(LEFT(Q192,2),IF(BF192="NO",".SA",".AA")),Calculs!$B$41:$C$48,2,FALSE),0),0)</f>
        <v>0</v>
      </c>
      <c r="BF192" s="42" t="str">
        <f t="shared" si="48"/>
        <v>NO</v>
      </c>
      <c r="BG192" s="43" t="str">
        <f t="shared" si="56"/>
        <v/>
      </c>
      <c r="BH192" s="42">
        <f>SUMIF(Calculs!$B$32:$B$36,TRIM(BG192),Calculs!$C$32:$C$36)</f>
        <v>0</v>
      </c>
      <c r="BI192" s="42">
        <f>IF(T192&lt;&gt;"",IF(LEFT(T192,1)="S", SUMIF(Calculs!$B$67:$B$70, TRIM(BG192), Calculs!$C$67:$C$70),0),0)</f>
        <v>0</v>
      </c>
      <c r="BJ192" s="40" t="str">
        <f t="shared" si="57"/>
        <v>N</v>
      </c>
      <c r="BK192" s="219" t="str">
        <f t="shared" si="49"/>
        <v>N</v>
      </c>
      <c r="BL192" s="42">
        <f t="shared" si="58"/>
        <v>0</v>
      </c>
      <c r="BM192" s="42"/>
      <c r="BN192" s="42"/>
      <c r="BO192" s="42">
        <f>IF(B192="",0,IF(AND(BJ192="S",AR192=1), VLOOKUP(B192,Calculs!$B$94:$D$99,3), 0) + IF(AND(BK192="S",BD192=1), VLOOKUP(B192,Calculs!$B$94:$F$99,5), 0))</f>
        <v>0</v>
      </c>
      <c r="BP192" s="40" t="str">
        <f t="shared" si="50"/>
        <v/>
      </c>
      <c r="BQ192" s="219" t="str">
        <f t="shared" si="51"/>
        <v/>
      </c>
      <c r="BR192" s="264" t="str">
        <f t="shared" si="52"/>
        <v/>
      </c>
      <c r="BS192" s="264" t="str">
        <f t="shared" si="53"/>
        <v/>
      </c>
    </row>
    <row r="193" spans="1:71" ht="12.75" customHeight="1">
      <c r="A193" s="217" t="str">
        <f>IF(' Peticions ET'!A183="", "",' Peticions ET'!A183)</f>
        <v/>
      </c>
      <c r="B193" s="167" t="str">
        <f t="shared" si="54"/>
        <v/>
      </c>
      <c r="C193" s="167" t="str">
        <f>IF(' Peticions ET'!B183="", "",' Peticions ET'!B183)</f>
        <v/>
      </c>
      <c r="D193" s="167" t="str">
        <f>IF(' Peticions ET'!C183="", "",' Peticions ET'!C183)</f>
        <v/>
      </c>
      <c r="E193" s="167" t="str">
        <f>IF(' Peticions ET'!D183="", "",' Peticions ET'!D183)</f>
        <v/>
      </c>
      <c r="F193" s="166" t="str">
        <f>IF(' Peticions ET'!E183="", "",' Peticions ET'!E183)</f>
        <v/>
      </c>
      <c r="G193" s="166" t="str">
        <f>IF(' Peticions ET'!F183="", "",' Peticions ET'!F183)</f>
        <v/>
      </c>
      <c r="H193" s="30" t="str">
        <f>IF(' Peticions ET'!G183="", "",' Peticions ET'!G183)</f>
        <v/>
      </c>
      <c r="I193" s="40" t="str">
        <f>IF(' Peticions ET'!H183="", "",' Peticions ET'!H183)</f>
        <v/>
      </c>
      <c r="J193" s="40" t="str">
        <f>IF(' Peticions ET'!I183="", "",' Peticions ET'!I183)</f>
        <v/>
      </c>
      <c r="K193" s="40" t="str">
        <f>IF(' Peticions ET'!J183="", "",' Peticions ET'!J183)</f>
        <v/>
      </c>
      <c r="L193" s="30" t="str">
        <f>IF(' Peticions ET'!K183="", "",' Peticions ET'!K183)</f>
        <v/>
      </c>
      <c r="M193" s="30" t="str">
        <f>IF(' Peticions ET'!L183="", "",' Peticions ET'!L183)</f>
        <v/>
      </c>
      <c r="N193" s="30" t="str">
        <f>IF(' Peticions ET'!M183="", "",' Peticions ET'!M183)</f>
        <v/>
      </c>
      <c r="O193" s="40" t="str">
        <f>IF(' Peticions ET'!O183="", "",' Peticions ET'!O183)</f>
        <v/>
      </c>
      <c r="P193" s="7" t="str">
        <f>IF(' Peticions ET'!N183="", "",' Peticions ET'!N183)</f>
        <v/>
      </c>
      <c r="Q193" s="31" t="str">
        <f>IF(' Peticions ET'!R183="", "",' Peticions ET'!R183)</f>
        <v/>
      </c>
      <c r="R193" s="31" t="str">
        <f>IF(' Peticions ET'!S183="", "",' Peticions ET'!S183)</f>
        <v/>
      </c>
      <c r="S193" t="str">
        <f>IF(' Peticions ET'!P183="", "",' Peticions ET'!P183)</f>
        <v/>
      </c>
      <c r="T193" s="264" t="str">
        <f>IF(' Peticions ET'!Q183="", "",' Peticions ET'!Q183)</f>
        <v/>
      </c>
      <c r="U193" s="1"/>
      <c r="V193" s="1"/>
      <c r="W193" s="3"/>
      <c r="X193" s="31"/>
      <c r="Y193" s="31"/>
      <c r="Z193" s="31"/>
      <c r="AA193" s="32"/>
      <c r="AB193" s="33"/>
      <c r="AC193" s="33"/>
      <c r="AD193" s="33"/>
      <c r="AE193" s="33"/>
      <c r="AF193" s="34"/>
      <c r="AG193" s="34"/>
      <c r="AH193" s="34"/>
      <c r="AI193" s="34"/>
      <c r="AJ193" s="35" t="str">
        <f>IF(' Peticions ET'!Z183="", "",' Peticions ET'!Z183)</f>
        <v/>
      </c>
      <c r="AK193" s="143"/>
      <c r="AL193" s="36"/>
      <c r="AM193" s="37" t="str">
        <f t="shared" si="40"/>
        <v/>
      </c>
      <c r="AN193" s="38" t="str">
        <f t="shared" si="41"/>
        <v/>
      </c>
      <c r="AO193" s="39" t="str">
        <f t="shared" si="42"/>
        <v/>
      </c>
      <c r="AP193" s="40" t="str">
        <f t="shared" si="43"/>
        <v/>
      </c>
      <c r="AQ193" s="229" t="str">
        <f t="shared" si="44"/>
        <v/>
      </c>
      <c r="AR193" s="220">
        <f>IF(A193="",0,IF(BJ193="S",COUNTIF($AQ$17:AQ193,AQ193),0))</f>
        <v>0</v>
      </c>
      <c r="AS193" s="41" t="str">
        <f t="shared" si="55"/>
        <v/>
      </c>
      <c r="AT193" s="42">
        <f xml:space="preserve"> IF(AS193&lt;&gt;"",VLOOKUP(AS193,Calculs!$B$2:$C$34,2,FALSE),0)</f>
        <v>0</v>
      </c>
      <c r="AU193" s="42">
        <f>IF(I193&lt;&gt;"",IF(LEFT(I193,1)="S", Calculs!$C$63,0),0)</f>
        <v>0</v>
      </c>
      <c r="AV193" s="42">
        <f>IF(J193&lt;&gt;"",IF(LEFT(J193,1)="S", Calculs!$C$53,0),0)</f>
        <v>0</v>
      </c>
      <c r="AW193" s="42">
        <f>IF(K193&lt;&gt;"",IF(LEFT(K193,1)="S", Calculs!$C$54,0),0)</f>
        <v>0</v>
      </c>
      <c r="AX193" s="43" t="str">
        <f t="shared" si="45"/>
        <v/>
      </c>
      <c r="AY193" s="43" t="str">
        <f t="shared" si="46"/>
        <v/>
      </c>
      <c r="AZ193" s="43">
        <f>SUMIF(Calculs!$B$2:$B$34,AX193,Calculs!$C$2:$C$34)</f>
        <v>0</v>
      </c>
      <c r="BA193" s="42">
        <f>IF(O193&lt;&gt;"",IF(LEFT(O193,1)="S", Calculs!$C$54,0),0)</f>
        <v>0</v>
      </c>
      <c r="BB193" s="42">
        <f>IF(P193&lt;&gt;"",IF(LEFT(P193,1)="S", Calculs!$C$53,0),0)</f>
        <v>0</v>
      </c>
      <c r="BC193" s="229" t="str">
        <f t="shared" si="47"/>
        <v/>
      </c>
      <c r="BD193" s="220">
        <f>IF(A193="",0, IF(BK193="S",COUNTIF($BC$17:BC193,BC193),0))</f>
        <v>0</v>
      </c>
      <c r="BE193" s="42">
        <f xml:space="preserve"> IF(Q193&lt;&gt;"",IF(Q193&lt;&gt;"Sense monitor",VLOOKUP(_xlfn.CONCAT(LEFT(Q193,2),IF(BF193="NO",".SA",".AA")),Calculs!$B$41:$C$48,2,FALSE),0),0)</f>
        <v>0</v>
      </c>
      <c r="BF193" s="42" t="str">
        <f t="shared" si="48"/>
        <v>NO</v>
      </c>
      <c r="BG193" s="43" t="str">
        <f t="shared" si="56"/>
        <v/>
      </c>
      <c r="BH193" s="42">
        <f>SUMIF(Calculs!$B$32:$B$36,TRIM(BG193),Calculs!$C$32:$C$36)</f>
        <v>0</v>
      </c>
      <c r="BI193" s="42">
        <f>IF(T193&lt;&gt;"",IF(LEFT(T193,1)="S", SUMIF(Calculs!$B$67:$B$70, TRIM(BG193), Calculs!$C$67:$C$70),0),0)</f>
        <v>0</v>
      </c>
      <c r="BJ193" s="40" t="str">
        <f t="shared" si="57"/>
        <v>N</v>
      </c>
      <c r="BK193" s="219" t="str">
        <f t="shared" si="49"/>
        <v>N</v>
      </c>
      <c r="BL193" s="42">
        <f t="shared" si="58"/>
        <v>0</v>
      </c>
      <c r="BM193" s="42"/>
      <c r="BN193" s="42"/>
      <c r="BO193" s="42">
        <f>IF(B193="",0,IF(AND(BJ193="S",AR193=1), VLOOKUP(B193,Calculs!$B$94:$D$99,3), 0) + IF(AND(BK193="S",BD193=1), VLOOKUP(B193,Calculs!$B$94:$F$99,5), 0))</f>
        <v>0</v>
      </c>
      <c r="BP193" s="40" t="str">
        <f t="shared" si="50"/>
        <v/>
      </c>
      <c r="BQ193" s="219" t="str">
        <f t="shared" si="51"/>
        <v/>
      </c>
      <c r="BR193" s="264" t="str">
        <f t="shared" si="52"/>
        <v/>
      </c>
      <c r="BS193" s="264" t="str">
        <f t="shared" si="53"/>
        <v/>
      </c>
    </row>
    <row r="194" spans="1:71" ht="12.75" customHeight="1">
      <c r="A194" s="217" t="str">
        <f>IF(' Peticions ET'!A184="", "",' Peticions ET'!A184)</f>
        <v/>
      </c>
      <c r="B194" s="167" t="str">
        <f t="shared" si="54"/>
        <v/>
      </c>
      <c r="C194" s="167" t="str">
        <f>IF(' Peticions ET'!B184="", "",' Peticions ET'!B184)</f>
        <v/>
      </c>
      <c r="D194" s="167" t="str">
        <f>IF(' Peticions ET'!C184="", "",' Peticions ET'!C184)</f>
        <v/>
      </c>
      <c r="E194" s="167" t="str">
        <f>IF(' Peticions ET'!D184="", "",' Peticions ET'!D184)</f>
        <v/>
      </c>
      <c r="F194" s="166" t="str">
        <f>IF(' Peticions ET'!E184="", "",' Peticions ET'!E184)</f>
        <v/>
      </c>
      <c r="G194" s="166" t="str">
        <f>IF(' Peticions ET'!F184="", "",' Peticions ET'!F184)</f>
        <v/>
      </c>
      <c r="H194" s="30" t="str">
        <f>IF(' Peticions ET'!G184="", "",' Peticions ET'!G184)</f>
        <v/>
      </c>
      <c r="I194" s="40" t="str">
        <f>IF(' Peticions ET'!H184="", "",' Peticions ET'!H184)</f>
        <v/>
      </c>
      <c r="J194" s="40" t="str">
        <f>IF(' Peticions ET'!I184="", "",' Peticions ET'!I184)</f>
        <v/>
      </c>
      <c r="K194" s="40" t="str">
        <f>IF(' Peticions ET'!J184="", "",' Peticions ET'!J184)</f>
        <v/>
      </c>
      <c r="L194" s="30" t="str">
        <f>IF(' Peticions ET'!K184="", "",' Peticions ET'!K184)</f>
        <v/>
      </c>
      <c r="M194" s="30" t="str">
        <f>IF(' Peticions ET'!L184="", "",' Peticions ET'!L184)</f>
        <v/>
      </c>
      <c r="N194" s="30" t="str">
        <f>IF(' Peticions ET'!M184="", "",' Peticions ET'!M184)</f>
        <v/>
      </c>
      <c r="O194" s="40" t="str">
        <f>IF(' Peticions ET'!O184="", "",' Peticions ET'!O184)</f>
        <v/>
      </c>
      <c r="P194" s="7" t="str">
        <f>IF(' Peticions ET'!N184="", "",' Peticions ET'!N184)</f>
        <v/>
      </c>
      <c r="Q194" s="31" t="str">
        <f>IF(' Peticions ET'!R184="", "",' Peticions ET'!R184)</f>
        <v/>
      </c>
      <c r="R194" s="31" t="str">
        <f>IF(' Peticions ET'!S184="", "",' Peticions ET'!S184)</f>
        <v/>
      </c>
      <c r="S194" t="str">
        <f>IF(' Peticions ET'!P184="", "",' Peticions ET'!P184)</f>
        <v/>
      </c>
      <c r="T194" s="264" t="str">
        <f>IF(' Peticions ET'!Q184="", "",' Peticions ET'!Q184)</f>
        <v/>
      </c>
      <c r="U194" s="1"/>
      <c r="V194" s="1"/>
      <c r="W194" s="3"/>
      <c r="X194" s="31"/>
      <c r="Y194" s="31"/>
      <c r="Z194" s="31"/>
      <c r="AA194" s="32"/>
      <c r="AB194" s="33"/>
      <c r="AC194" s="33"/>
      <c r="AD194" s="33"/>
      <c r="AE194" s="33"/>
      <c r="AF194" s="34"/>
      <c r="AG194" s="34"/>
      <c r="AH194" s="34"/>
      <c r="AI194" s="34"/>
      <c r="AJ194" s="35" t="str">
        <f>IF(' Peticions ET'!Z184="", "",' Peticions ET'!Z184)</f>
        <v/>
      </c>
      <c r="AK194" s="143"/>
      <c r="AL194" s="36"/>
      <c r="AM194" s="37" t="str">
        <f t="shared" si="40"/>
        <v/>
      </c>
      <c r="AN194" s="38" t="str">
        <f t="shared" si="41"/>
        <v/>
      </c>
      <c r="AO194" s="39" t="str">
        <f t="shared" si="42"/>
        <v/>
      </c>
      <c r="AP194" s="40" t="str">
        <f t="shared" si="43"/>
        <v/>
      </c>
      <c r="AQ194" s="229" t="str">
        <f t="shared" si="44"/>
        <v/>
      </c>
      <c r="AR194" s="220">
        <f>IF(A194="",0,IF(BJ194="S",COUNTIF($AQ$17:AQ194,AQ194),0))</f>
        <v>0</v>
      </c>
      <c r="AS194" s="41" t="str">
        <f t="shared" si="55"/>
        <v/>
      </c>
      <c r="AT194" s="42">
        <f xml:space="preserve"> IF(AS194&lt;&gt;"",VLOOKUP(AS194,Calculs!$B$2:$C$34,2,FALSE),0)</f>
        <v>0</v>
      </c>
      <c r="AU194" s="42">
        <f>IF(I194&lt;&gt;"",IF(LEFT(I194,1)="S", Calculs!$C$63,0),0)</f>
        <v>0</v>
      </c>
      <c r="AV194" s="42">
        <f>IF(J194&lt;&gt;"",IF(LEFT(J194,1)="S", Calculs!$C$53,0),0)</f>
        <v>0</v>
      </c>
      <c r="AW194" s="42">
        <f>IF(K194&lt;&gt;"",IF(LEFT(K194,1)="S", Calculs!$C$54,0),0)</f>
        <v>0</v>
      </c>
      <c r="AX194" s="43" t="str">
        <f t="shared" si="45"/>
        <v/>
      </c>
      <c r="AY194" s="43" t="str">
        <f t="shared" si="46"/>
        <v/>
      </c>
      <c r="AZ194" s="43">
        <f>SUMIF(Calculs!$B$2:$B$34,AX194,Calculs!$C$2:$C$34)</f>
        <v>0</v>
      </c>
      <c r="BA194" s="42">
        <f>IF(O194&lt;&gt;"",IF(LEFT(O194,1)="S", Calculs!$C$54,0),0)</f>
        <v>0</v>
      </c>
      <c r="BB194" s="42">
        <f>IF(P194&lt;&gt;"",IF(LEFT(P194,1)="S", Calculs!$C$53,0),0)</f>
        <v>0</v>
      </c>
      <c r="BC194" s="229" t="str">
        <f t="shared" si="47"/>
        <v/>
      </c>
      <c r="BD194" s="220">
        <f>IF(A194="",0, IF(BK194="S",COUNTIF($BC$17:BC194,BC194),0))</f>
        <v>0</v>
      </c>
      <c r="BE194" s="42">
        <f xml:space="preserve"> IF(Q194&lt;&gt;"",IF(Q194&lt;&gt;"Sense monitor",VLOOKUP(_xlfn.CONCAT(LEFT(Q194,2),IF(BF194="NO",".SA",".AA")),Calculs!$B$41:$C$48,2,FALSE),0),0)</f>
        <v>0</v>
      </c>
      <c r="BF194" s="42" t="str">
        <f t="shared" si="48"/>
        <v>NO</v>
      </c>
      <c r="BG194" s="43" t="str">
        <f t="shared" si="56"/>
        <v/>
      </c>
      <c r="BH194" s="42">
        <f>SUMIF(Calculs!$B$32:$B$36,TRIM(BG194),Calculs!$C$32:$C$36)</f>
        <v>0</v>
      </c>
      <c r="BI194" s="42">
        <f>IF(T194&lt;&gt;"",IF(LEFT(T194,1)="S", SUMIF(Calculs!$B$67:$B$70, TRIM(BG194), Calculs!$C$67:$C$70),0),0)</f>
        <v>0</v>
      </c>
      <c r="BJ194" s="40" t="str">
        <f t="shared" si="57"/>
        <v>N</v>
      </c>
      <c r="BK194" s="219" t="str">
        <f t="shared" si="49"/>
        <v>N</v>
      </c>
      <c r="BL194" s="42">
        <f t="shared" si="58"/>
        <v>0</v>
      </c>
      <c r="BM194" s="42"/>
      <c r="BN194" s="42"/>
      <c r="BO194" s="42">
        <f>IF(B194="",0,IF(AND(BJ194="S",AR194=1), VLOOKUP(B194,Calculs!$B$94:$D$99,3), 0) + IF(AND(BK194="S",BD194=1), VLOOKUP(B194,Calculs!$B$94:$F$99,5), 0))</f>
        <v>0</v>
      </c>
      <c r="BP194" s="40" t="str">
        <f t="shared" si="50"/>
        <v/>
      </c>
      <c r="BQ194" s="219" t="str">
        <f t="shared" si="51"/>
        <v/>
      </c>
      <c r="BR194" s="264" t="str">
        <f t="shared" si="52"/>
        <v/>
      </c>
      <c r="BS194" s="264" t="str">
        <f t="shared" si="53"/>
        <v/>
      </c>
    </row>
    <row r="195" spans="1:71" ht="12.75" customHeight="1">
      <c r="A195" s="217" t="str">
        <f>IF(' Peticions ET'!A185="", "",' Peticions ET'!A185)</f>
        <v/>
      </c>
      <c r="B195" s="167" t="str">
        <f t="shared" si="54"/>
        <v/>
      </c>
      <c r="C195" s="167" t="str">
        <f>IF(' Peticions ET'!B185="", "",' Peticions ET'!B185)</f>
        <v/>
      </c>
      <c r="D195" s="167" t="str">
        <f>IF(' Peticions ET'!C185="", "",' Peticions ET'!C185)</f>
        <v/>
      </c>
      <c r="E195" s="167" t="str">
        <f>IF(' Peticions ET'!D185="", "",' Peticions ET'!D185)</f>
        <v/>
      </c>
      <c r="F195" s="166" t="str">
        <f>IF(' Peticions ET'!E185="", "",' Peticions ET'!E185)</f>
        <v/>
      </c>
      <c r="G195" s="166" t="str">
        <f>IF(' Peticions ET'!F185="", "",' Peticions ET'!F185)</f>
        <v/>
      </c>
      <c r="H195" s="30" t="str">
        <f>IF(' Peticions ET'!G185="", "",' Peticions ET'!G185)</f>
        <v/>
      </c>
      <c r="I195" s="40" t="str">
        <f>IF(' Peticions ET'!H185="", "",' Peticions ET'!H185)</f>
        <v/>
      </c>
      <c r="J195" s="40" t="str">
        <f>IF(' Peticions ET'!I185="", "",' Peticions ET'!I185)</f>
        <v/>
      </c>
      <c r="K195" s="40" t="str">
        <f>IF(' Peticions ET'!J185="", "",' Peticions ET'!J185)</f>
        <v/>
      </c>
      <c r="L195" s="30" t="str">
        <f>IF(' Peticions ET'!K185="", "",' Peticions ET'!K185)</f>
        <v/>
      </c>
      <c r="M195" s="30" t="str">
        <f>IF(' Peticions ET'!L185="", "",' Peticions ET'!L185)</f>
        <v/>
      </c>
      <c r="N195" s="30" t="str">
        <f>IF(' Peticions ET'!M185="", "",' Peticions ET'!M185)</f>
        <v/>
      </c>
      <c r="O195" s="40" t="str">
        <f>IF(' Peticions ET'!O185="", "",' Peticions ET'!O185)</f>
        <v/>
      </c>
      <c r="P195" s="7" t="str">
        <f>IF(' Peticions ET'!N185="", "",' Peticions ET'!N185)</f>
        <v/>
      </c>
      <c r="Q195" s="31" t="str">
        <f>IF(' Peticions ET'!R185="", "",' Peticions ET'!R185)</f>
        <v/>
      </c>
      <c r="R195" s="31" t="str">
        <f>IF(' Peticions ET'!S185="", "",' Peticions ET'!S185)</f>
        <v/>
      </c>
      <c r="S195" t="str">
        <f>IF(' Peticions ET'!P185="", "",' Peticions ET'!P185)</f>
        <v/>
      </c>
      <c r="T195" s="264" t="str">
        <f>IF(' Peticions ET'!Q185="", "",' Peticions ET'!Q185)</f>
        <v/>
      </c>
      <c r="U195" s="1"/>
      <c r="V195" s="1"/>
      <c r="W195" s="3"/>
      <c r="X195" s="31"/>
      <c r="Y195" s="31"/>
      <c r="Z195" s="31"/>
      <c r="AA195" s="32"/>
      <c r="AB195" s="33"/>
      <c r="AC195" s="33"/>
      <c r="AD195" s="33"/>
      <c r="AE195" s="33"/>
      <c r="AF195" s="34"/>
      <c r="AG195" s="34"/>
      <c r="AH195" s="34"/>
      <c r="AI195" s="34"/>
      <c r="AJ195" s="35" t="str">
        <f>IF(' Peticions ET'!Z185="", "",' Peticions ET'!Z185)</f>
        <v/>
      </c>
      <c r="AK195" s="143"/>
      <c r="AL195" s="36"/>
      <c r="AM195" s="37" t="str">
        <f t="shared" si="40"/>
        <v/>
      </c>
      <c r="AN195" s="38" t="str">
        <f t="shared" si="41"/>
        <v/>
      </c>
      <c r="AO195" s="39" t="str">
        <f t="shared" si="42"/>
        <v/>
      </c>
      <c r="AP195" s="40" t="str">
        <f t="shared" si="43"/>
        <v/>
      </c>
      <c r="AQ195" s="229" t="str">
        <f t="shared" si="44"/>
        <v/>
      </c>
      <c r="AR195" s="220">
        <f>IF(A195="",0,IF(BJ195="S",COUNTIF($AQ$17:AQ195,AQ195),0))</f>
        <v>0</v>
      </c>
      <c r="AS195" s="41" t="str">
        <f t="shared" si="55"/>
        <v/>
      </c>
      <c r="AT195" s="42">
        <f xml:space="preserve"> IF(AS195&lt;&gt;"",VLOOKUP(AS195,Calculs!$B$2:$C$34,2,FALSE),0)</f>
        <v>0</v>
      </c>
      <c r="AU195" s="42">
        <f>IF(I195&lt;&gt;"",IF(LEFT(I195,1)="S", Calculs!$C$63,0),0)</f>
        <v>0</v>
      </c>
      <c r="AV195" s="42">
        <f>IF(J195&lt;&gt;"",IF(LEFT(J195,1)="S", Calculs!$C$53,0),0)</f>
        <v>0</v>
      </c>
      <c r="AW195" s="42">
        <f>IF(K195&lt;&gt;"",IF(LEFT(K195,1)="S", Calculs!$C$54,0),0)</f>
        <v>0</v>
      </c>
      <c r="AX195" s="43" t="str">
        <f t="shared" si="45"/>
        <v/>
      </c>
      <c r="AY195" s="43" t="str">
        <f t="shared" si="46"/>
        <v/>
      </c>
      <c r="AZ195" s="43">
        <f>SUMIF(Calculs!$B$2:$B$34,AX195,Calculs!$C$2:$C$34)</f>
        <v>0</v>
      </c>
      <c r="BA195" s="42">
        <f>IF(O195&lt;&gt;"",IF(LEFT(O195,1)="S", Calculs!$C$54,0),0)</f>
        <v>0</v>
      </c>
      <c r="BB195" s="42">
        <f>IF(P195&lt;&gt;"",IF(LEFT(P195,1)="S", Calculs!$C$53,0),0)</f>
        <v>0</v>
      </c>
      <c r="BC195" s="229" t="str">
        <f t="shared" si="47"/>
        <v/>
      </c>
      <c r="BD195" s="220">
        <f>IF(A195="",0, IF(BK195="S",COUNTIF($BC$17:BC195,BC195),0))</f>
        <v>0</v>
      </c>
      <c r="BE195" s="42">
        <f xml:space="preserve"> IF(Q195&lt;&gt;"",IF(Q195&lt;&gt;"Sense monitor",VLOOKUP(_xlfn.CONCAT(LEFT(Q195,2),IF(BF195="NO",".SA",".AA")),Calculs!$B$41:$C$48,2,FALSE),0),0)</f>
        <v>0</v>
      </c>
      <c r="BF195" s="42" t="str">
        <f t="shared" si="48"/>
        <v>NO</v>
      </c>
      <c r="BG195" s="43" t="str">
        <f t="shared" si="56"/>
        <v/>
      </c>
      <c r="BH195" s="42">
        <f>SUMIF(Calculs!$B$32:$B$36,TRIM(BG195),Calculs!$C$32:$C$36)</f>
        <v>0</v>
      </c>
      <c r="BI195" s="42">
        <f>IF(T195&lt;&gt;"",IF(LEFT(T195,1)="S", SUMIF(Calculs!$B$67:$B$70, TRIM(BG195), Calculs!$C$67:$C$70),0),0)</f>
        <v>0</v>
      </c>
      <c r="BJ195" s="40" t="str">
        <f t="shared" si="57"/>
        <v>N</v>
      </c>
      <c r="BK195" s="219" t="str">
        <f t="shared" si="49"/>
        <v>N</v>
      </c>
      <c r="BL195" s="42">
        <f t="shared" si="58"/>
        <v>0</v>
      </c>
      <c r="BM195" s="42"/>
      <c r="BN195" s="42"/>
      <c r="BO195" s="42">
        <f>IF(B195="",0,IF(AND(BJ195="S",AR195=1), VLOOKUP(B195,Calculs!$B$94:$D$99,3), 0) + IF(AND(BK195="S",BD195=1), VLOOKUP(B195,Calculs!$B$94:$F$99,5), 0))</f>
        <v>0</v>
      </c>
      <c r="BP195" s="40" t="str">
        <f t="shared" si="50"/>
        <v/>
      </c>
      <c r="BQ195" s="219" t="str">
        <f t="shared" si="51"/>
        <v/>
      </c>
      <c r="BR195" s="264" t="str">
        <f t="shared" si="52"/>
        <v/>
      </c>
      <c r="BS195" s="264" t="str">
        <f t="shared" si="53"/>
        <v/>
      </c>
    </row>
    <row r="196" spans="1:71" ht="12.75" customHeight="1">
      <c r="A196" s="217" t="str">
        <f>IF(' Peticions ET'!A186="", "",' Peticions ET'!A186)</f>
        <v/>
      </c>
      <c r="B196" s="167" t="str">
        <f t="shared" si="54"/>
        <v/>
      </c>
      <c r="C196" s="167" t="str">
        <f>IF(' Peticions ET'!B186="", "",' Peticions ET'!B186)</f>
        <v/>
      </c>
      <c r="D196" s="167" t="str">
        <f>IF(' Peticions ET'!C186="", "",' Peticions ET'!C186)</f>
        <v/>
      </c>
      <c r="E196" s="167" t="str">
        <f>IF(' Peticions ET'!D186="", "",' Peticions ET'!D186)</f>
        <v/>
      </c>
      <c r="F196" s="166" t="str">
        <f>IF(' Peticions ET'!E186="", "",' Peticions ET'!E186)</f>
        <v/>
      </c>
      <c r="G196" s="166" t="str">
        <f>IF(' Peticions ET'!F186="", "",' Peticions ET'!F186)</f>
        <v/>
      </c>
      <c r="H196" s="30" t="str">
        <f>IF(' Peticions ET'!G186="", "",' Peticions ET'!G186)</f>
        <v/>
      </c>
      <c r="I196" s="40" t="str">
        <f>IF(' Peticions ET'!H186="", "",' Peticions ET'!H186)</f>
        <v/>
      </c>
      <c r="J196" s="40" t="str">
        <f>IF(' Peticions ET'!I186="", "",' Peticions ET'!I186)</f>
        <v/>
      </c>
      <c r="K196" s="40" t="str">
        <f>IF(' Peticions ET'!J186="", "",' Peticions ET'!J186)</f>
        <v/>
      </c>
      <c r="L196" s="30" t="str">
        <f>IF(' Peticions ET'!K186="", "",' Peticions ET'!K186)</f>
        <v/>
      </c>
      <c r="M196" s="30" t="str">
        <f>IF(' Peticions ET'!L186="", "",' Peticions ET'!L186)</f>
        <v/>
      </c>
      <c r="N196" s="30" t="str">
        <f>IF(' Peticions ET'!M186="", "",' Peticions ET'!M186)</f>
        <v/>
      </c>
      <c r="O196" s="40" t="str">
        <f>IF(' Peticions ET'!O186="", "",' Peticions ET'!O186)</f>
        <v/>
      </c>
      <c r="P196" s="7" t="str">
        <f>IF(' Peticions ET'!N186="", "",' Peticions ET'!N186)</f>
        <v/>
      </c>
      <c r="Q196" s="31" t="str">
        <f>IF(' Peticions ET'!R186="", "",' Peticions ET'!R186)</f>
        <v/>
      </c>
      <c r="R196" s="31" t="str">
        <f>IF(' Peticions ET'!S186="", "",' Peticions ET'!S186)</f>
        <v/>
      </c>
      <c r="S196" t="str">
        <f>IF(' Peticions ET'!P186="", "",' Peticions ET'!P186)</f>
        <v/>
      </c>
      <c r="T196" s="264" t="str">
        <f>IF(' Peticions ET'!Q186="", "",' Peticions ET'!Q186)</f>
        <v/>
      </c>
      <c r="U196" s="1"/>
      <c r="V196" s="1"/>
      <c r="W196" s="3"/>
      <c r="X196" s="31"/>
      <c r="Y196" s="31"/>
      <c r="Z196" s="31"/>
      <c r="AA196" s="32"/>
      <c r="AB196" s="33"/>
      <c r="AC196" s="33"/>
      <c r="AD196" s="33"/>
      <c r="AE196" s="33"/>
      <c r="AF196" s="34"/>
      <c r="AG196" s="34"/>
      <c r="AH196" s="34"/>
      <c r="AI196" s="34"/>
      <c r="AJ196" s="35" t="str">
        <f>IF(' Peticions ET'!Z186="", "",' Peticions ET'!Z186)</f>
        <v/>
      </c>
      <c r="AK196" s="143"/>
      <c r="AL196" s="36"/>
      <c r="AM196" s="37" t="str">
        <f t="shared" si="40"/>
        <v/>
      </c>
      <c r="AN196" s="38" t="str">
        <f t="shared" si="41"/>
        <v/>
      </c>
      <c r="AO196" s="39" t="str">
        <f t="shared" si="42"/>
        <v/>
      </c>
      <c r="AP196" s="40" t="str">
        <f t="shared" si="43"/>
        <v/>
      </c>
      <c r="AQ196" s="229" t="str">
        <f t="shared" si="44"/>
        <v/>
      </c>
      <c r="AR196" s="220">
        <f>IF(A196="",0,IF(BJ196="S",COUNTIF($AQ$17:AQ196,AQ196),0))</f>
        <v>0</v>
      </c>
      <c r="AS196" s="41" t="str">
        <f t="shared" si="55"/>
        <v/>
      </c>
      <c r="AT196" s="42">
        <f xml:space="preserve"> IF(AS196&lt;&gt;"",VLOOKUP(AS196,Calculs!$B$2:$C$34,2,FALSE),0)</f>
        <v>0</v>
      </c>
      <c r="AU196" s="42">
        <f>IF(I196&lt;&gt;"",IF(LEFT(I196,1)="S", Calculs!$C$63,0),0)</f>
        <v>0</v>
      </c>
      <c r="AV196" s="42">
        <f>IF(J196&lt;&gt;"",IF(LEFT(J196,1)="S", Calculs!$C$53,0),0)</f>
        <v>0</v>
      </c>
      <c r="AW196" s="42">
        <f>IF(K196&lt;&gt;"",IF(LEFT(K196,1)="S", Calculs!$C$54,0),0)</f>
        <v>0</v>
      </c>
      <c r="AX196" s="43" t="str">
        <f t="shared" si="45"/>
        <v/>
      </c>
      <c r="AY196" s="43" t="str">
        <f t="shared" si="46"/>
        <v/>
      </c>
      <c r="AZ196" s="43">
        <f>SUMIF(Calculs!$B$2:$B$34,AX196,Calculs!$C$2:$C$34)</f>
        <v>0</v>
      </c>
      <c r="BA196" s="42">
        <f>IF(O196&lt;&gt;"",IF(LEFT(O196,1)="S", Calculs!$C$54,0),0)</f>
        <v>0</v>
      </c>
      <c r="BB196" s="42">
        <f>IF(P196&lt;&gt;"",IF(LEFT(P196,1)="S", Calculs!$C$53,0),0)</f>
        <v>0</v>
      </c>
      <c r="BC196" s="229" t="str">
        <f t="shared" si="47"/>
        <v/>
      </c>
      <c r="BD196" s="220">
        <f>IF(A196="",0, IF(BK196="S",COUNTIF($BC$17:BC196,BC196),0))</f>
        <v>0</v>
      </c>
      <c r="BE196" s="42">
        <f xml:space="preserve"> IF(Q196&lt;&gt;"",IF(Q196&lt;&gt;"Sense monitor",VLOOKUP(_xlfn.CONCAT(LEFT(Q196,2),IF(BF196="NO",".SA",".AA")),Calculs!$B$41:$C$48,2,FALSE),0),0)</f>
        <v>0</v>
      </c>
      <c r="BF196" s="42" t="str">
        <f t="shared" si="48"/>
        <v>NO</v>
      </c>
      <c r="BG196" s="43" t="str">
        <f t="shared" si="56"/>
        <v/>
      </c>
      <c r="BH196" s="42">
        <f>SUMIF(Calculs!$B$32:$B$36,TRIM(BG196),Calculs!$C$32:$C$36)</f>
        <v>0</v>
      </c>
      <c r="BI196" s="42">
        <f>IF(T196&lt;&gt;"",IF(LEFT(T196,1)="S", SUMIF(Calculs!$B$67:$B$70, TRIM(BG196), Calculs!$C$67:$C$70),0),0)</f>
        <v>0</v>
      </c>
      <c r="BJ196" s="40" t="str">
        <f t="shared" si="57"/>
        <v>N</v>
      </c>
      <c r="BK196" s="219" t="str">
        <f t="shared" si="49"/>
        <v>N</v>
      </c>
      <c r="BL196" s="42">
        <f t="shared" si="58"/>
        <v>0</v>
      </c>
      <c r="BM196" s="42"/>
      <c r="BN196" s="42"/>
      <c r="BO196" s="42">
        <f>IF(B196="",0,IF(AND(BJ196="S",AR196=1), VLOOKUP(B196,Calculs!$B$94:$D$99,3), 0) + IF(AND(BK196="S",BD196=1), VLOOKUP(B196,Calculs!$B$94:$F$99,5), 0))</f>
        <v>0</v>
      </c>
      <c r="BP196" s="40" t="str">
        <f t="shared" si="50"/>
        <v/>
      </c>
      <c r="BQ196" s="219" t="str">
        <f t="shared" si="51"/>
        <v/>
      </c>
      <c r="BR196" s="264" t="str">
        <f t="shared" si="52"/>
        <v/>
      </c>
      <c r="BS196" s="264" t="str">
        <f t="shared" si="53"/>
        <v/>
      </c>
    </row>
    <row r="197" spans="1:71" ht="12.75" customHeight="1">
      <c r="A197" s="217" t="str">
        <f>IF(' Peticions ET'!A187="", "",' Peticions ET'!A187)</f>
        <v/>
      </c>
      <c r="B197" s="167" t="str">
        <f t="shared" si="54"/>
        <v/>
      </c>
      <c r="C197" s="167" t="str">
        <f>IF(' Peticions ET'!B187="", "",' Peticions ET'!B187)</f>
        <v/>
      </c>
      <c r="D197" s="167" t="str">
        <f>IF(' Peticions ET'!C187="", "",' Peticions ET'!C187)</f>
        <v/>
      </c>
      <c r="E197" s="167" t="str">
        <f>IF(' Peticions ET'!D187="", "",' Peticions ET'!D187)</f>
        <v/>
      </c>
      <c r="F197" s="166" t="str">
        <f>IF(' Peticions ET'!E187="", "",' Peticions ET'!E187)</f>
        <v/>
      </c>
      <c r="G197" s="166" t="str">
        <f>IF(' Peticions ET'!F187="", "",' Peticions ET'!F187)</f>
        <v/>
      </c>
      <c r="H197" s="30" t="str">
        <f>IF(' Peticions ET'!G187="", "",' Peticions ET'!G187)</f>
        <v/>
      </c>
      <c r="I197" s="40" t="str">
        <f>IF(' Peticions ET'!H187="", "",' Peticions ET'!H187)</f>
        <v/>
      </c>
      <c r="J197" s="40" t="str">
        <f>IF(' Peticions ET'!I187="", "",' Peticions ET'!I187)</f>
        <v/>
      </c>
      <c r="K197" s="40" t="str">
        <f>IF(' Peticions ET'!J187="", "",' Peticions ET'!J187)</f>
        <v/>
      </c>
      <c r="L197" s="30" t="str">
        <f>IF(' Peticions ET'!K187="", "",' Peticions ET'!K187)</f>
        <v/>
      </c>
      <c r="M197" s="30" t="str">
        <f>IF(' Peticions ET'!L187="", "",' Peticions ET'!L187)</f>
        <v/>
      </c>
      <c r="N197" s="30" t="str">
        <f>IF(' Peticions ET'!M187="", "",' Peticions ET'!M187)</f>
        <v/>
      </c>
      <c r="O197" s="40" t="str">
        <f>IF(' Peticions ET'!O187="", "",' Peticions ET'!O187)</f>
        <v/>
      </c>
      <c r="P197" s="7" t="str">
        <f>IF(' Peticions ET'!N187="", "",' Peticions ET'!N187)</f>
        <v/>
      </c>
      <c r="Q197" s="31" t="str">
        <f>IF(' Peticions ET'!R187="", "",' Peticions ET'!R187)</f>
        <v/>
      </c>
      <c r="R197" s="31" t="str">
        <f>IF(' Peticions ET'!S187="", "",' Peticions ET'!S187)</f>
        <v/>
      </c>
      <c r="S197" t="str">
        <f>IF(' Peticions ET'!P187="", "",' Peticions ET'!P187)</f>
        <v/>
      </c>
      <c r="T197" s="264" t="str">
        <f>IF(' Peticions ET'!Q187="", "",' Peticions ET'!Q187)</f>
        <v/>
      </c>
      <c r="U197" s="1"/>
      <c r="V197" s="1"/>
      <c r="W197" s="3"/>
      <c r="X197" s="31"/>
      <c r="Y197" s="31"/>
      <c r="Z197" s="31"/>
      <c r="AA197" s="32"/>
      <c r="AB197" s="33"/>
      <c r="AC197" s="33"/>
      <c r="AD197" s="33"/>
      <c r="AE197" s="33"/>
      <c r="AF197" s="34"/>
      <c r="AG197" s="34"/>
      <c r="AH197" s="34"/>
      <c r="AI197" s="34"/>
      <c r="AJ197" s="35" t="str">
        <f>IF(' Peticions ET'!Z187="", "",' Peticions ET'!Z187)</f>
        <v/>
      </c>
      <c r="AK197" s="143"/>
      <c r="AL197" s="36"/>
      <c r="AM197" s="37" t="str">
        <f t="shared" si="40"/>
        <v/>
      </c>
      <c r="AN197" s="38" t="str">
        <f t="shared" si="41"/>
        <v/>
      </c>
      <c r="AO197" s="39" t="str">
        <f t="shared" si="42"/>
        <v/>
      </c>
      <c r="AP197" s="40" t="str">
        <f t="shared" si="43"/>
        <v/>
      </c>
      <c r="AQ197" s="229" t="str">
        <f t="shared" si="44"/>
        <v/>
      </c>
      <c r="AR197" s="220">
        <f>IF(A197="",0,IF(BJ197="S",COUNTIF($AQ$17:AQ197,AQ197),0))</f>
        <v>0</v>
      </c>
      <c r="AS197" s="41" t="str">
        <f t="shared" si="55"/>
        <v/>
      </c>
      <c r="AT197" s="42">
        <f xml:space="preserve"> IF(AS197&lt;&gt;"",VLOOKUP(AS197,Calculs!$B$2:$C$34,2,FALSE),0)</f>
        <v>0</v>
      </c>
      <c r="AU197" s="42">
        <f>IF(I197&lt;&gt;"",IF(LEFT(I197,1)="S", Calculs!$C$63,0),0)</f>
        <v>0</v>
      </c>
      <c r="AV197" s="42">
        <f>IF(J197&lt;&gt;"",IF(LEFT(J197,1)="S", Calculs!$C$53,0),0)</f>
        <v>0</v>
      </c>
      <c r="AW197" s="42">
        <f>IF(K197&lt;&gt;"",IF(LEFT(K197,1)="S", Calculs!$C$54,0),0)</f>
        <v>0</v>
      </c>
      <c r="AX197" s="43" t="str">
        <f t="shared" si="45"/>
        <v/>
      </c>
      <c r="AY197" s="43" t="str">
        <f t="shared" si="46"/>
        <v/>
      </c>
      <c r="AZ197" s="43">
        <f>SUMIF(Calculs!$B$2:$B$34,AX197,Calculs!$C$2:$C$34)</f>
        <v>0</v>
      </c>
      <c r="BA197" s="42">
        <f>IF(O197&lt;&gt;"",IF(LEFT(O197,1)="S", Calculs!$C$54,0),0)</f>
        <v>0</v>
      </c>
      <c r="BB197" s="42">
        <f>IF(P197&lt;&gt;"",IF(LEFT(P197,1)="S", Calculs!$C$53,0),0)</f>
        <v>0</v>
      </c>
      <c r="BC197" s="229" t="str">
        <f t="shared" si="47"/>
        <v/>
      </c>
      <c r="BD197" s="220">
        <f>IF(A197="",0, IF(BK197="S",COUNTIF($BC$17:BC197,BC197),0))</f>
        <v>0</v>
      </c>
      <c r="BE197" s="42">
        <f xml:space="preserve"> IF(Q197&lt;&gt;"",IF(Q197&lt;&gt;"Sense monitor",VLOOKUP(_xlfn.CONCAT(LEFT(Q197,2),IF(BF197="NO",".SA",".AA")),Calculs!$B$41:$C$48,2,FALSE),0),0)</f>
        <v>0</v>
      </c>
      <c r="BF197" s="42" t="str">
        <f t="shared" si="48"/>
        <v>NO</v>
      </c>
      <c r="BG197" s="43" t="str">
        <f t="shared" si="56"/>
        <v/>
      </c>
      <c r="BH197" s="42">
        <f>SUMIF(Calculs!$B$32:$B$36,TRIM(BG197),Calculs!$C$32:$C$36)</f>
        <v>0</v>
      </c>
      <c r="BI197" s="42">
        <f>IF(T197&lt;&gt;"",IF(LEFT(T197,1)="S", SUMIF(Calculs!$B$67:$B$70, TRIM(BG197), Calculs!$C$67:$C$70),0),0)</f>
        <v>0</v>
      </c>
      <c r="BJ197" s="40" t="str">
        <f t="shared" si="57"/>
        <v>N</v>
      </c>
      <c r="BK197" s="219" t="str">
        <f t="shared" si="49"/>
        <v>N</v>
      </c>
      <c r="BL197" s="42">
        <f t="shared" si="58"/>
        <v>0</v>
      </c>
      <c r="BM197" s="42"/>
      <c r="BN197" s="42"/>
      <c r="BO197" s="42">
        <f>IF(B197="",0,IF(AND(BJ197="S",AR197=1), VLOOKUP(B197,Calculs!$B$94:$D$99,3), 0) + IF(AND(BK197="S",BD197=1), VLOOKUP(B197,Calculs!$B$94:$F$99,5), 0))</f>
        <v>0</v>
      </c>
      <c r="BP197" s="40" t="str">
        <f t="shared" si="50"/>
        <v/>
      </c>
      <c r="BQ197" s="219" t="str">
        <f t="shared" si="51"/>
        <v/>
      </c>
      <c r="BR197" s="264" t="str">
        <f t="shared" si="52"/>
        <v/>
      </c>
      <c r="BS197" s="264" t="str">
        <f t="shared" si="53"/>
        <v/>
      </c>
    </row>
    <row r="198" spans="1:71" ht="12.75" customHeight="1">
      <c r="A198" s="217" t="str">
        <f>IF(' Peticions ET'!A188="", "",' Peticions ET'!A188)</f>
        <v/>
      </c>
      <c r="B198" s="167" t="str">
        <f t="shared" si="54"/>
        <v/>
      </c>
      <c r="C198" s="167" t="str">
        <f>IF(' Peticions ET'!B188="", "",' Peticions ET'!B188)</f>
        <v/>
      </c>
      <c r="D198" s="167" t="str">
        <f>IF(' Peticions ET'!C188="", "",' Peticions ET'!C188)</f>
        <v/>
      </c>
      <c r="E198" s="167" t="str">
        <f>IF(' Peticions ET'!D188="", "",' Peticions ET'!D188)</f>
        <v/>
      </c>
      <c r="F198" s="166" t="str">
        <f>IF(' Peticions ET'!E188="", "",' Peticions ET'!E188)</f>
        <v/>
      </c>
      <c r="G198" s="166" t="str">
        <f>IF(' Peticions ET'!F188="", "",' Peticions ET'!F188)</f>
        <v/>
      </c>
      <c r="H198" s="30" t="str">
        <f>IF(' Peticions ET'!G188="", "",' Peticions ET'!G188)</f>
        <v/>
      </c>
      <c r="I198" s="40" t="str">
        <f>IF(' Peticions ET'!H188="", "",' Peticions ET'!H188)</f>
        <v/>
      </c>
      <c r="J198" s="40" t="str">
        <f>IF(' Peticions ET'!I188="", "",' Peticions ET'!I188)</f>
        <v/>
      </c>
      <c r="K198" s="40" t="str">
        <f>IF(' Peticions ET'!J188="", "",' Peticions ET'!J188)</f>
        <v/>
      </c>
      <c r="L198" s="30" t="str">
        <f>IF(' Peticions ET'!K188="", "",' Peticions ET'!K188)</f>
        <v/>
      </c>
      <c r="M198" s="30" t="str">
        <f>IF(' Peticions ET'!L188="", "",' Peticions ET'!L188)</f>
        <v/>
      </c>
      <c r="N198" s="30" t="str">
        <f>IF(' Peticions ET'!M188="", "",' Peticions ET'!M188)</f>
        <v/>
      </c>
      <c r="O198" s="40" t="str">
        <f>IF(' Peticions ET'!O188="", "",' Peticions ET'!O188)</f>
        <v/>
      </c>
      <c r="P198" s="7" t="str">
        <f>IF(' Peticions ET'!N188="", "",' Peticions ET'!N188)</f>
        <v/>
      </c>
      <c r="Q198" s="31" t="str">
        <f>IF(' Peticions ET'!R188="", "",' Peticions ET'!R188)</f>
        <v/>
      </c>
      <c r="R198" s="31" t="str">
        <f>IF(' Peticions ET'!S188="", "",' Peticions ET'!S188)</f>
        <v/>
      </c>
      <c r="S198" t="str">
        <f>IF(' Peticions ET'!P188="", "",' Peticions ET'!P188)</f>
        <v/>
      </c>
      <c r="T198" s="264" t="str">
        <f>IF(' Peticions ET'!Q188="", "",' Peticions ET'!Q188)</f>
        <v/>
      </c>
      <c r="U198" s="1"/>
      <c r="V198" s="1"/>
      <c r="W198" s="3"/>
      <c r="X198" s="31"/>
      <c r="Y198" s="31"/>
      <c r="Z198" s="31"/>
      <c r="AA198" s="32"/>
      <c r="AB198" s="33"/>
      <c r="AC198" s="33"/>
      <c r="AD198" s="33"/>
      <c r="AE198" s="33"/>
      <c r="AF198" s="34"/>
      <c r="AG198" s="34"/>
      <c r="AH198" s="34"/>
      <c r="AI198" s="34"/>
      <c r="AJ198" s="35" t="str">
        <f>IF(' Peticions ET'!Z188="", "",' Peticions ET'!Z188)</f>
        <v/>
      </c>
      <c r="AK198" s="143"/>
      <c r="AL198" s="36"/>
      <c r="AM198" s="37" t="str">
        <f t="shared" si="40"/>
        <v/>
      </c>
      <c r="AN198" s="38" t="str">
        <f t="shared" si="41"/>
        <v/>
      </c>
      <c r="AO198" s="39" t="str">
        <f t="shared" si="42"/>
        <v/>
      </c>
      <c r="AP198" s="40" t="str">
        <f t="shared" si="43"/>
        <v/>
      </c>
      <c r="AQ198" s="229" t="str">
        <f t="shared" si="44"/>
        <v/>
      </c>
      <c r="AR198" s="220">
        <f>IF(A198="",0,IF(BJ198="S",COUNTIF($AQ$17:AQ198,AQ198),0))</f>
        <v>0</v>
      </c>
      <c r="AS198" s="41" t="str">
        <f t="shared" si="55"/>
        <v/>
      </c>
      <c r="AT198" s="42">
        <f xml:space="preserve"> IF(AS198&lt;&gt;"",VLOOKUP(AS198,Calculs!$B$2:$C$34,2,FALSE),0)</f>
        <v>0</v>
      </c>
      <c r="AU198" s="42">
        <f>IF(I198&lt;&gt;"",IF(LEFT(I198,1)="S", Calculs!$C$63,0),0)</f>
        <v>0</v>
      </c>
      <c r="AV198" s="42">
        <f>IF(J198&lt;&gt;"",IF(LEFT(J198,1)="S", Calculs!$C$53,0),0)</f>
        <v>0</v>
      </c>
      <c r="AW198" s="42">
        <f>IF(K198&lt;&gt;"",IF(LEFT(K198,1)="S", Calculs!$C$54,0),0)</f>
        <v>0</v>
      </c>
      <c r="AX198" s="43" t="str">
        <f t="shared" si="45"/>
        <v/>
      </c>
      <c r="AY198" s="43" t="str">
        <f t="shared" si="46"/>
        <v/>
      </c>
      <c r="AZ198" s="43">
        <f>SUMIF(Calculs!$B$2:$B$34,AX198,Calculs!$C$2:$C$34)</f>
        <v>0</v>
      </c>
      <c r="BA198" s="42">
        <f>IF(O198&lt;&gt;"",IF(LEFT(O198,1)="S", Calculs!$C$54,0),0)</f>
        <v>0</v>
      </c>
      <c r="BB198" s="42">
        <f>IF(P198&lt;&gt;"",IF(LEFT(P198,1)="S", Calculs!$C$53,0),0)</f>
        <v>0</v>
      </c>
      <c r="BC198" s="229" t="str">
        <f t="shared" si="47"/>
        <v/>
      </c>
      <c r="BD198" s="220">
        <f>IF(A198="",0, IF(BK198="S",COUNTIF($BC$17:BC198,BC198),0))</f>
        <v>0</v>
      </c>
      <c r="BE198" s="42">
        <f xml:space="preserve"> IF(Q198&lt;&gt;"",IF(Q198&lt;&gt;"Sense monitor",VLOOKUP(_xlfn.CONCAT(LEFT(Q198,2),IF(BF198="NO",".SA",".AA")),Calculs!$B$41:$C$48,2,FALSE),0),0)</f>
        <v>0</v>
      </c>
      <c r="BF198" s="42" t="str">
        <f t="shared" si="48"/>
        <v>NO</v>
      </c>
      <c r="BG198" s="43" t="str">
        <f t="shared" si="56"/>
        <v/>
      </c>
      <c r="BH198" s="42">
        <f>SUMIF(Calculs!$B$32:$B$36,TRIM(BG198),Calculs!$C$32:$C$36)</f>
        <v>0</v>
      </c>
      <c r="BI198" s="42">
        <f>IF(T198&lt;&gt;"",IF(LEFT(T198,1)="S", SUMIF(Calculs!$B$67:$B$70, TRIM(BG198), Calculs!$C$67:$C$70),0),0)</f>
        <v>0</v>
      </c>
      <c r="BJ198" s="40" t="str">
        <f t="shared" si="57"/>
        <v>N</v>
      </c>
      <c r="BK198" s="219" t="str">
        <f t="shared" si="49"/>
        <v>N</v>
      </c>
      <c r="BL198" s="42">
        <f t="shared" si="58"/>
        <v>0</v>
      </c>
      <c r="BM198" s="42"/>
      <c r="BN198" s="42"/>
      <c r="BO198" s="42">
        <f>IF(B198="",0,IF(AND(BJ198="S",AR198=1), VLOOKUP(B198,Calculs!$B$94:$D$99,3), 0) + IF(AND(BK198="S",BD198=1), VLOOKUP(B198,Calculs!$B$94:$F$99,5), 0))</f>
        <v>0</v>
      </c>
      <c r="BP198" s="40" t="str">
        <f t="shared" si="50"/>
        <v/>
      </c>
      <c r="BQ198" s="219" t="str">
        <f t="shared" si="51"/>
        <v/>
      </c>
      <c r="BR198" s="264" t="str">
        <f t="shared" si="52"/>
        <v/>
      </c>
      <c r="BS198" s="264" t="str">
        <f t="shared" si="53"/>
        <v/>
      </c>
    </row>
    <row r="199" spans="1:71" ht="12.75" customHeight="1">
      <c r="A199" s="217" t="str">
        <f>IF(' Peticions ET'!A189="", "",' Peticions ET'!A189)</f>
        <v/>
      </c>
      <c r="B199" s="167" t="str">
        <f t="shared" si="54"/>
        <v/>
      </c>
      <c r="C199" s="167" t="str">
        <f>IF(' Peticions ET'!B189="", "",' Peticions ET'!B189)</f>
        <v/>
      </c>
      <c r="D199" s="167" t="str">
        <f>IF(' Peticions ET'!C189="", "",' Peticions ET'!C189)</f>
        <v/>
      </c>
      <c r="E199" s="167" t="str">
        <f>IF(' Peticions ET'!D189="", "",' Peticions ET'!D189)</f>
        <v/>
      </c>
      <c r="F199" s="166" t="str">
        <f>IF(' Peticions ET'!E189="", "",' Peticions ET'!E189)</f>
        <v/>
      </c>
      <c r="G199" s="166" t="str">
        <f>IF(' Peticions ET'!F189="", "",' Peticions ET'!F189)</f>
        <v/>
      </c>
      <c r="H199" s="30" t="str">
        <f>IF(' Peticions ET'!G189="", "",' Peticions ET'!G189)</f>
        <v/>
      </c>
      <c r="I199" s="40" t="str">
        <f>IF(' Peticions ET'!H189="", "",' Peticions ET'!H189)</f>
        <v/>
      </c>
      <c r="J199" s="40" t="str">
        <f>IF(' Peticions ET'!I189="", "",' Peticions ET'!I189)</f>
        <v/>
      </c>
      <c r="K199" s="40" t="str">
        <f>IF(' Peticions ET'!J189="", "",' Peticions ET'!J189)</f>
        <v/>
      </c>
      <c r="L199" s="30" t="str">
        <f>IF(' Peticions ET'!K189="", "",' Peticions ET'!K189)</f>
        <v/>
      </c>
      <c r="M199" s="30" t="str">
        <f>IF(' Peticions ET'!L189="", "",' Peticions ET'!L189)</f>
        <v/>
      </c>
      <c r="N199" s="30" t="str">
        <f>IF(' Peticions ET'!M189="", "",' Peticions ET'!M189)</f>
        <v/>
      </c>
      <c r="O199" s="40" t="str">
        <f>IF(' Peticions ET'!O189="", "",' Peticions ET'!O189)</f>
        <v/>
      </c>
      <c r="P199" s="7" t="str">
        <f>IF(' Peticions ET'!N189="", "",' Peticions ET'!N189)</f>
        <v/>
      </c>
      <c r="Q199" s="31" t="str">
        <f>IF(' Peticions ET'!R189="", "",' Peticions ET'!R189)</f>
        <v/>
      </c>
      <c r="R199" s="31" t="str">
        <f>IF(' Peticions ET'!S189="", "",' Peticions ET'!S189)</f>
        <v/>
      </c>
      <c r="S199" t="str">
        <f>IF(' Peticions ET'!P189="", "",' Peticions ET'!P189)</f>
        <v/>
      </c>
      <c r="T199" s="264" t="str">
        <f>IF(' Peticions ET'!Q189="", "",' Peticions ET'!Q189)</f>
        <v/>
      </c>
      <c r="U199" s="1"/>
      <c r="V199" s="1"/>
      <c r="W199" s="3"/>
      <c r="X199" s="31"/>
      <c r="Y199" s="31"/>
      <c r="Z199" s="31"/>
      <c r="AA199" s="32"/>
      <c r="AB199" s="33"/>
      <c r="AC199" s="33"/>
      <c r="AD199" s="33"/>
      <c r="AE199" s="33"/>
      <c r="AF199" s="34"/>
      <c r="AG199" s="34"/>
      <c r="AH199" s="34"/>
      <c r="AI199" s="34"/>
      <c r="AJ199" s="35" t="str">
        <f>IF(' Peticions ET'!Z189="", "",' Peticions ET'!Z189)</f>
        <v/>
      </c>
      <c r="AK199" s="143"/>
      <c r="AL199" s="36"/>
      <c r="AM199" s="37" t="str">
        <f t="shared" si="40"/>
        <v/>
      </c>
      <c r="AN199" s="38" t="str">
        <f t="shared" si="41"/>
        <v/>
      </c>
      <c r="AO199" s="39" t="str">
        <f t="shared" si="42"/>
        <v/>
      </c>
      <c r="AP199" s="40" t="str">
        <f t="shared" si="43"/>
        <v/>
      </c>
      <c r="AQ199" s="229" t="str">
        <f t="shared" si="44"/>
        <v/>
      </c>
      <c r="AR199" s="220">
        <f>IF(A199="",0,IF(BJ199="S",COUNTIF($AQ$17:AQ199,AQ199),0))</f>
        <v>0</v>
      </c>
      <c r="AS199" s="41" t="str">
        <f t="shared" si="55"/>
        <v/>
      </c>
      <c r="AT199" s="42">
        <f xml:space="preserve"> IF(AS199&lt;&gt;"",VLOOKUP(AS199,Calculs!$B$2:$C$34,2,FALSE),0)</f>
        <v>0</v>
      </c>
      <c r="AU199" s="42">
        <f>IF(I199&lt;&gt;"",IF(LEFT(I199,1)="S", Calculs!$C$63,0),0)</f>
        <v>0</v>
      </c>
      <c r="AV199" s="42">
        <f>IF(J199&lt;&gt;"",IF(LEFT(J199,1)="S", Calculs!$C$53,0),0)</f>
        <v>0</v>
      </c>
      <c r="AW199" s="42">
        <f>IF(K199&lt;&gt;"",IF(LEFT(K199,1)="S", Calculs!$C$54,0),0)</f>
        <v>0</v>
      </c>
      <c r="AX199" s="43" t="str">
        <f t="shared" si="45"/>
        <v/>
      </c>
      <c r="AY199" s="43" t="str">
        <f t="shared" si="46"/>
        <v/>
      </c>
      <c r="AZ199" s="43">
        <f>SUMIF(Calculs!$B$2:$B$34,AX199,Calculs!$C$2:$C$34)</f>
        <v>0</v>
      </c>
      <c r="BA199" s="42">
        <f>IF(O199&lt;&gt;"",IF(LEFT(O199,1)="S", Calculs!$C$54,0),0)</f>
        <v>0</v>
      </c>
      <c r="BB199" s="42">
        <f>IF(P199&lt;&gt;"",IF(LEFT(P199,1)="S", Calculs!$C$53,0),0)</f>
        <v>0</v>
      </c>
      <c r="BC199" s="229" t="str">
        <f t="shared" si="47"/>
        <v/>
      </c>
      <c r="BD199" s="220">
        <f>IF(A199="",0, IF(BK199="S",COUNTIF($BC$17:BC199,BC199),0))</f>
        <v>0</v>
      </c>
      <c r="BE199" s="42">
        <f xml:space="preserve"> IF(Q199&lt;&gt;"",IF(Q199&lt;&gt;"Sense monitor",VLOOKUP(_xlfn.CONCAT(LEFT(Q199,2),IF(BF199="NO",".SA",".AA")),Calculs!$B$41:$C$48,2,FALSE),0),0)</f>
        <v>0</v>
      </c>
      <c r="BF199" s="42" t="str">
        <f t="shared" si="48"/>
        <v>NO</v>
      </c>
      <c r="BG199" s="43" t="str">
        <f t="shared" si="56"/>
        <v/>
      </c>
      <c r="BH199" s="42">
        <f>SUMIF(Calculs!$B$32:$B$36,TRIM(BG199),Calculs!$C$32:$C$36)</f>
        <v>0</v>
      </c>
      <c r="BI199" s="42">
        <f>IF(T199&lt;&gt;"",IF(LEFT(T199,1)="S", SUMIF(Calculs!$B$67:$B$70, TRIM(BG199), Calculs!$C$67:$C$70),0),0)</f>
        <v>0</v>
      </c>
      <c r="BJ199" s="40" t="str">
        <f t="shared" si="57"/>
        <v>N</v>
      </c>
      <c r="BK199" s="219" t="str">
        <f t="shared" si="49"/>
        <v>N</v>
      </c>
      <c r="BL199" s="42">
        <f t="shared" si="58"/>
        <v>0</v>
      </c>
      <c r="BM199" s="42"/>
      <c r="BN199" s="42"/>
      <c r="BO199" s="42">
        <f>IF(B199="",0,IF(AND(BJ199="S",AR199=1), VLOOKUP(B199,Calculs!$B$94:$D$99,3), 0) + IF(AND(BK199="S",BD199=1), VLOOKUP(B199,Calculs!$B$94:$F$99,5), 0))</f>
        <v>0</v>
      </c>
      <c r="BP199" s="40" t="str">
        <f t="shared" si="50"/>
        <v/>
      </c>
      <c r="BQ199" s="219" t="str">
        <f t="shared" si="51"/>
        <v/>
      </c>
      <c r="BR199" s="264" t="str">
        <f t="shared" si="52"/>
        <v/>
      </c>
      <c r="BS199" s="264" t="str">
        <f t="shared" si="53"/>
        <v/>
      </c>
    </row>
    <row r="200" spans="1:71" ht="12.75" customHeight="1">
      <c r="A200" s="217" t="str">
        <f>IF(' Peticions ET'!A190="", "",' Peticions ET'!A190)</f>
        <v/>
      </c>
      <c r="B200" s="167" t="str">
        <f t="shared" si="54"/>
        <v/>
      </c>
      <c r="C200" s="167" t="str">
        <f>IF(' Peticions ET'!B190="", "",' Peticions ET'!B190)</f>
        <v/>
      </c>
      <c r="D200" s="167" t="str">
        <f>IF(' Peticions ET'!C190="", "",' Peticions ET'!C190)</f>
        <v/>
      </c>
      <c r="E200" s="167" t="str">
        <f>IF(' Peticions ET'!D190="", "",' Peticions ET'!D190)</f>
        <v/>
      </c>
      <c r="F200" s="166" t="str">
        <f>IF(' Peticions ET'!E190="", "",' Peticions ET'!E190)</f>
        <v/>
      </c>
      <c r="G200" s="166" t="str">
        <f>IF(' Peticions ET'!F190="", "",' Peticions ET'!F190)</f>
        <v/>
      </c>
      <c r="H200" s="30" t="str">
        <f>IF(' Peticions ET'!G190="", "",' Peticions ET'!G190)</f>
        <v/>
      </c>
      <c r="I200" s="40" t="str">
        <f>IF(' Peticions ET'!H190="", "",' Peticions ET'!H190)</f>
        <v/>
      </c>
      <c r="J200" s="40" t="str">
        <f>IF(' Peticions ET'!I190="", "",' Peticions ET'!I190)</f>
        <v/>
      </c>
      <c r="K200" s="40" t="str">
        <f>IF(' Peticions ET'!J190="", "",' Peticions ET'!J190)</f>
        <v/>
      </c>
      <c r="L200" s="30" t="str">
        <f>IF(' Peticions ET'!K190="", "",' Peticions ET'!K190)</f>
        <v/>
      </c>
      <c r="M200" s="30" t="str">
        <f>IF(' Peticions ET'!L190="", "",' Peticions ET'!L190)</f>
        <v/>
      </c>
      <c r="N200" s="30" t="str">
        <f>IF(' Peticions ET'!M190="", "",' Peticions ET'!M190)</f>
        <v/>
      </c>
      <c r="O200" s="40" t="str">
        <f>IF(' Peticions ET'!O190="", "",' Peticions ET'!O190)</f>
        <v/>
      </c>
      <c r="P200" s="7" t="str">
        <f>IF(' Peticions ET'!N190="", "",' Peticions ET'!N190)</f>
        <v/>
      </c>
      <c r="Q200" s="31" t="str">
        <f>IF(' Peticions ET'!R190="", "",' Peticions ET'!R190)</f>
        <v/>
      </c>
      <c r="R200" s="31" t="str">
        <f>IF(' Peticions ET'!S190="", "",' Peticions ET'!S190)</f>
        <v/>
      </c>
      <c r="S200" t="str">
        <f>IF(' Peticions ET'!P190="", "",' Peticions ET'!P190)</f>
        <v/>
      </c>
      <c r="T200" s="264" t="str">
        <f>IF(' Peticions ET'!Q190="", "",' Peticions ET'!Q190)</f>
        <v/>
      </c>
      <c r="U200" s="1"/>
      <c r="V200" s="1"/>
      <c r="W200" s="3"/>
      <c r="X200" s="31"/>
      <c r="Y200" s="31"/>
      <c r="Z200" s="31"/>
      <c r="AA200" s="32"/>
      <c r="AB200" s="33"/>
      <c r="AC200" s="33"/>
      <c r="AD200" s="33"/>
      <c r="AE200" s="33"/>
      <c r="AF200" s="34"/>
      <c r="AG200" s="34"/>
      <c r="AH200" s="34"/>
      <c r="AI200" s="34"/>
      <c r="AJ200" s="35" t="str">
        <f>IF(' Peticions ET'!Z190="", "",' Peticions ET'!Z190)</f>
        <v/>
      </c>
      <c r="AK200" s="143"/>
      <c r="AL200" s="36"/>
      <c r="AM200" s="37" t="str">
        <f t="shared" si="40"/>
        <v/>
      </c>
      <c r="AN200" s="38" t="str">
        <f t="shared" si="41"/>
        <v/>
      </c>
      <c r="AO200" s="39" t="str">
        <f t="shared" si="42"/>
        <v/>
      </c>
      <c r="AP200" s="40" t="str">
        <f t="shared" si="43"/>
        <v/>
      </c>
      <c r="AQ200" s="229" t="str">
        <f t="shared" si="44"/>
        <v/>
      </c>
      <c r="AR200" s="220">
        <f>IF(A200="",0,IF(BJ200="S",COUNTIF($AQ$17:AQ200,AQ200),0))</f>
        <v>0</v>
      </c>
      <c r="AS200" s="41" t="str">
        <f t="shared" si="55"/>
        <v/>
      </c>
      <c r="AT200" s="42">
        <f xml:space="preserve"> IF(AS200&lt;&gt;"",VLOOKUP(AS200,Calculs!$B$2:$C$34,2,FALSE),0)</f>
        <v>0</v>
      </c>
      <c r="AU200" s="42">
        <f>IF(I200&lt;&gt;"",IF(LEFT(I200,1)="S", Calculs!$C$63,0),0)</f>
        <v>0</v>
      </c>
      <c r="AV200" s="42">
        <f>IF(J200&lt;&gt;"",IF(LEFT(J200,1)="S", Calculs!$C$53,0),0)</f>
        <v>0</v>
      </c>
      <c r="AW200" s="42">
        <f>IF(K200&lt;&gt;"",IF(LEFT(K200,1)="S", Calculs!$C$54,0),0)</f>
        <v>0</v>
      </c>
      <c r="AX200" s="43" t="str">
        <f t="shared" si="45"/>
        <v/>
      </c>
      <c r="AY200" s="43" t="str">
        <f t="shared" si="46"/>
        <v/>
      </c>
      <c r="AZ200" s="43">
        <f>SUMIF(Calculs!$B$2:$B$34,AX200,Calculs!$C$2:$C$34)</f>
        <v>0</v>
      </c>
      <c r="BA200" s="42">
        <f>IF(O200&lt;&gt;"",IF(LEFT(O200,1)="S", Calculs!$C$54,0),0)</f>
        <v>0</v>
      </c>
      <c r="BB200" s="42">
        <f>IF(P200&lt;&gt;"",IF(LEFT(P200,1)="S", Calculs!$C$53,0),0)</f>
        <v>0</v>
      </c>
      <c r="BC200" s="229" t="str">
        <f t="shared" si="47"/>
        <v/>
      </c>
      <c r="BD200" s="220">
        <f>IF(A200="",0, IF(BK200="S",COUNTIF($BC$17:BC200,BC200),0))</f>
        <v>0</v>
      </c>
      <c r="BE200" s="42">
        <f xml:space="preserve"> IF(Q200&lt;&gt;"",IF(Q200&lt;&gt;"Sense monitor",VLOOKUP(_xlfn.CONCAT(LEFT(Q200,2),IF(BF200="NO",".SA",".AA")),Calculs!$B$41:$C$48,2,FALSE),0),0)</f>
        <v>0</v>
      </c>
      <c r="BF200" s="42" t="str">
        <f t="shared" si="48"/>
        <v>NO</v>
      </c>
      <c r="BG200" s="43" t="str">
        <f t="shared" si="56"/>
        <v/>
      </c>
      <c r="BH200" s="42">
        <f>SUMIF(Calculs!$B$32:$B$36,TRIM(BG200),Calculs!$C$32:$C$36)</f>
        <v>0</v>
      </c>
      <c r="BI200" s="42">
        <f>IF(T200&lt;&gt;"",IF(LEFT(T200,1)="S", SUMIF(Calculs!$B$67:$B$70, TRIM(BG200), Calculs!$C$67:$C$70),0),0)</f>
        <v>0</v>
      </c>
      <c r="BJ200" s="40" t="str">
        <f t="shared" si="57"/>
        <v>N</v>
      </c>
      <c r="BK200" s="219" t="str">
        <f t="shared" si="49"/>
        <v>N</v>
      </c>
      <c r="BL200" s="42">
        <f t="shared" si="58"/>
        <v>0</v>
      </c>
      <c r="BM200" s="42"/>
      <c r="BN200" s="42"/>
      <c r="BO200" s="42">
        <f>IF(B200="",0,IF(AND(BJ200="S",AR200=1), VLOOKUP(B200,Calculs!$B$94:$D$99,3), 0) + IF(AND(BK200="S",BD200=1), VLOOKUP(B200,Calculs!$B$94:$F$99,5), 0))</f>
        <v>0</v>
      </c>
      <c r="BP200" s="40" t="str">
        <f t="shared" si="50"/>
        <v/>
      </c>
      <c r="BQ200" s="219" t="str">
        <f t="shared" si="51"/>
        <v/>
      </c>
      <c r="BR200" s="264" t="str">
        <f t="shared" si="52"/>
        <v/>
      </c>
      <c r="BS200" s="264" t="str">
        <f t="shared" si="53"/>
        <v/>
      </c>
    </row>
    <row r="201" spans="1:71" ht="12.75" customHeight="1">
      <c r="A201" s="217" t="str">
        <f>IF(' Peticions ET'!A191="", "",' Peticions ET'!A191)</f>
        <v/>
      </c>
      <c r="B201" s="167" t="str">
        <f t="shared" si="54"/>
        <v/>
      </c>
      <c r="C201" s="167" t="str">
        <f>IF(' Peticions ET'!B191="", "",' Peticions ET'!B191)</f>
        <v/>
      </c>
      <c r="D201" s="167" t="str">
        <f>IF(' Peticions ET'!C191="", "",' Peticions ET'!C191)</f>
        <v/>
      </c>
      <c r="E201" s="167" t="str">
        <f>IF(' Peticions ET'!D191="", "",' Peticions ET'!D191)</f>
        <v/>
      </c>
      <c r="F201" s="166" t="str">
        <f>IF(' Peticions ET'!E191="", "",' Peticions ET'!E191)</f>
        <v/>
      </c>
      <c r="G201" s="166" t="str">
        <f>IF(' Peticions ET'!F191="", "",' Peticions ET'!F191)</f>
        <v/>
      </c>
      <c r="H201" s="30" t="str">
        <f>IF(' Peticions ET'!G191="", "",' Peticions ET'!G191)</f>
        <v/>
      </c>
      <c r="I201" s="40" t="str">
        <f>IF(' Peticions ET'!H191="", "",' Peticions ET'!H191)</f>
        <v/>
      </c>
      <c r="J201" s="40" t="str">
        <f>IF(' Peticions ET'!I191="", "",' Peticions ET'!I191)</f>
        <v/>
      </c>
      <c r="K201" s="40" t="str">
        <f>IF(' Peticions ET'!J191="", "",' Peticions ET'!J191)</f>
        <v/>
      </c>
      <c r="L201" s="30" t="str">
        <f>IF(' Peticions ET'!K191="", "",' Peticions ET'!K191)</f>
        <v/>
      </c>
      <c r="M201" s="30" t="str">
        <f>IF(' Peticions ET'!L191="", "",' Peticions ET'!L191)</f>
        <v/>
      </c>
      <c r="N201" s="30" t="str">
        <f>IF(' Peticions ET'!M191="", "",' Peticions ET'!M191)</f>
        <v/>
      </c>
      <c r="O201" s="40" t="str">
        <f>IF(' Peticions ET'!O191="", "",' Peticions ET'!O191)</f>
        <v/>
      </c>
      <c r="P201" s="7" t="str">
        <f>IF(' Peticions ET'!N191="", "",' Peticions ET'!N191)</f>
        <v/>
      </c>
      <c r="Q201" s="31" t="str">
        <f>IF(' Peticions ET'!R191="", "",' Peticions ET'!R191)</f>
        <v/>
      </c>
      <c r="R201" s="31" t="str">
        <f>IF(' Peticions ET'!S191="", "",' Peticions ET'!S191)</f>
        <v/>
      </c>
      <c r="S201" t="str">
        <f>IF(' Peticions ET'!P191="", "",' Peticions ET'!P191)</f>
        <v/>
      </c>
      <c r="T201" s="264" t="str">
        <f>IF(' Peticions ET'!Q191="", "",' Peticions ET'!Q191)</f>
        <v/>
      </c>
      <c r="U201" s="1"/>
      <c r="V201" s="1"/>
      <c r="W201" s="3"/>
      <c r="X201" s="31"/>
      <c r="Y201" s="31"/>
      <c r="Z201" s="31"/>
      <c r="AA201" s="32"/>
      <c r="AB201" s="33"/>
      <c r="AC201" s="33"/>
      <c r="AD201" s="33"/>
      <c r="AE201" s="33"/>
      <c r="AF201" s="34"/>
      <c r="AG201" s="34"/>
      <c r="AH201" s="34"/>
      <c r="AI201" s="34"/>
      <c r="AJ201" s="35" t="str">
        <f>IF(' Peticions ET'!Z191="", "",' Peticions ET'!Z191)</f>
        <v/>
      </c>
      <c r="AK201" s="143"/>
      <c r="AL201" s="36"/>
      <c r="AM201" s="37" t="str">
        <f t="shared" si="40"/>
        <v/>
      </c>
      <c r="AN201" s="38" t="str">
        <f t="shared" si="41"/>
        <v/>
      </c>
      <c r="AO201" s="39" t="str">
        <f t="shared" si="42"/>
        <v/>
      </c>
      <c r="AP201" s="40" t="str">
        <f t="shared" si="43"/>
        <v/>
      </c>
      <c r="AQ201" s="229" t="str">
        <f t="shared" si="44"/>
        <v/>
      </c>
      <c r="AR201" s="220">
        <f>IF(A201="",0,IF(BJ201="S",COUNTIF($AQ$17:AQ201,AQ201),0))</f>
        <v>0</v>
      </c>
      <c r="AS201" s="41" t="str">
        <f t="shared" si="55"/>
        <v/>
      </c>
      <c r="AT201" s="42">
        <f xml:space="preserve"> IF(AS201&lt;&gt;"",VLOOKUP(AS201,Calculs!$B$2:$C$34,2,FALSE),0)</f>
        <v>0</v>
      </c>
      <c r="AU201" s="42">
        <f>IF(I201&lt;&gt;"",IF(LEFT(I201,1)="S", Calculs!$C$63,0),0)</f>
        <v>0</v>
      </c>
      <c r="AV201" s="42">
        <f>IF(J201&lt;&gt;"",IF(LEFT(J201,1)="S", Calculs!$C$53,0),0)</f>
        <v>0</v>
      </c>
      <c r="AW201" s="42">
        <f>IF(K201&lt;&gt;"",IF(LEFT(K201,1)="S", Calculs!$C$54,0),0)</f>
        <v>0</v>
      </c>
      <c r="AX201" s="43" t="str">
        <f t="shared" si="45"/>
        <v/>
      </c>
      <c r="AY201" s="43" t="str">
        <f t="shared" si="46"/>
        <v/>
      </c>
      <c r="AZ201" s="43">
        <f>SUMIF(Calculs!$B$2:$B$34,AX201,Calculs!$C$2:$C$34)</f>
        <v>0</v>
      </c>
      <c r="BA201" s="42">
        <f>IF(O201&lt;&gt;"",IF(LEFT(O201,1)="S", Calculs!$C$54,0),0)</f>
        <v>0</v>
      </c>
      <c r="BB201" s="42">
        <f>IF(P201&lt;&gt;"",IF(LEFT(P201,1)="S", Calculs!$C$53,0),0)</f>
        <v>0</v>
      </c>
      <c r="BC201" s="229" t="str">
        <f t="shared" si="47"/>
        <v/>
      </c>
      <c r="BD201" s="220">
        <f>IF(A201="",0, IF(BK201="S",COUNTIF($BC$17:BC201,BC201),0))</f>
        <v>0</v>
      </c>
      <c r="BE201" s="42">
        <f xml:space="preserve"> IF(Q201&lt;&gt;"",IF(Q201&lt;&gt;"Sense monitor",VLOOKUP(_xlfn.CONCAT(LEFT(Q201,2),IF(BF201="NO",".SA",".AA")),Calculs!$B$41:$C$48,2,FALSE),0),0)</f>
        <v>0</v>
      </c>
      <c r="BF201" s="42" t="str">
        <f t="shared" si="48"/>
        <v>NO</v>
      </c>
      <c r="BG201" s="43" t="str">
        <f t="shared" si="56"/>
        <v/>
      </c>
      <c r="BH201" s="42">
        <f>SUMIF(Calculs!$B$32:$B$36,TRIM(BG201),Calculs!$C$32:$C$36)</f>
        <v>0</v>
      </c>
      <c r="BI201" s="42">
        <f>IF(T201&lt;&gt;"",IF(LEFT(T201,1)="S", SUMIF(Calculs!$B$67:$B$70, TRIM(BG201), Calculs!$C$67:$C$70),0),0)</f>
        <v>0</v>
      </c>
      <c r="BJ201" s="40" t="str">
        <f t="shared" si="57"/>
        <v>N</v>
      </c>
      <c r="BK201" s="219" t="str">
        <f t="shared" si="49"/>
        <v>N</v>
      </c>
      <c r="BL201" s="42">
        <f t="shared" si="58"/>
        <v>0</v>
      </c>
      <c r="BM201" s="42"/>
      <c r="BN201" s="42"/>
      <c r="BO201" s="42">
        <f>IF(B201="",0,IF(AND(BJ201="S",AR201=1), VLOOKUP(B201,Calculs!$B$94:$D$99,3), 0) + IF(AND(BK201="S",BD201=1), VLOOKUP(B201,Calculs!$B$94:$F$99,5), 0))</f>
        <v>0</v>
      </c>
      <c r="BP201" s="40" t="str">
        <f t="shared" si="50"/>
        <v/>
      </c>
      <c r="BQ201" s="219" t="str">
        <f t="shared" si="51"/>
        <v/>
      </c>
      <c r="BR201" s="264" t="str">
        <f t="shared" si="52"/>
        <v/>
      </c>
      <c r="BS201" s="264" t="str">
        <f t="shared" si="53"/>
        <v/>
      </c>
    </row>
    <row r="202" spans="1:71" ht="12.75" customHeight="1">
      <c r="A202" s="217" t="str">
        <f>IF(' Peticions ET'!A192="", "",' Peticions ET'!A192)</f>
        <v/>
      </c>
      <c r="B202" s="167" t="str">
        <f t="shared" si="54"/>
        <v/>
      </c>
      <c r="C202" s="167" t="str">
        <f>IF(' Peticions ET'!B192="", "",' Peticions ET'!B192)</f>
        <v/>
      </c>
      <c r="D202" s="167" t="str">
        <f>IF(' Peticions ET'!C192="", "",' Peticions ET'!C192)</f>
        <v/>
      </c>
      <c r="E202" s="167" t="str">
        <f>IF(' Peticions ET'!D192="", "",' Peticions ET'!D192)</f>
        <v/>
      </c>
      <c r="F202" s="166" t="str">
        <f>IF(' Peticions ET'!E192="", "",' Peticions ET'!E192)</f>
        <v/>
      </c>
      <c r="G202" s="166" t="str">
        <f>IF(' Peticions ET'!F192="", "",' Peticions ET'!F192)</f>
        <v/>
      </c>
      <c r="H202" s="30" t="str">
        <f>IF(' Peticions ET'!G192="", "",' Peticions ET'!G192)</f>
        <v/>
      </c>
      <c r="I202" s="40" t="str">
        <f>IF(' Peticions ET'!H192="", "",' Peticions ET'!H192)</f>
        <v/>
      </c>
      <c r="J202" s="40" t="str">
        <f>IF(' Peticions ET'!I192="", "",' Peticions ET'!I192)</f>
        <v/>
      </c>
      <c r="K202" s="40" t="str">
        <f>IF(' Peticions ET'!J192="", "",' Peticions ET'!J192)</f>
        <v/>
      </c>
      <c r="L202" s="30" t="str">
        <f>IF(' Peticions ET'!K192="", "",' Peticions ET'!K192)</f>
        <v/>
      </c>
      <c r="M202" s="30" t="str">
        <f>IF(' Peticions ET'!L192="", "",' Peticions ET'!L192)</f>
        <v/>
      </c>
      <c r="N202" s="30" t="str">
        <f>IF(' Peticions ET'!M192="", "",' Peticions ET'!M192)</f>
        <v/>
      </c>
      <c r="O202" s="40" t="str">
        <f>IF(' Peticions ET'!O192="", "",' Peticions ET'!O192)</f>
        <v/>
      </c>
      <c r="P202" s="7" t="str">
        <f>IF(' Peticions ET'!N192="", "",' Peticions ET'!N192)</f>
        <v/>
      </c>
      <c r="Q202" s="31" t="str">
        <f>IF(' Peticions ET'!R192="", "",' Peticions ET'!R192)</f>
        <v/>
      </c>
      <c r="R202" s="31" t="str">
        <f>IF(' Peticions ET'!S192="", "",' Peticions ET'!S192)</f>
        <v/>
      </c>
      <c r="S202" t="str">
        <f>IF(' Peticions ET'!P192="", "",' Peticions ET'!P192)</f>
        <v/>
      </c>
      <c r="T202" s="264" t="str">
        <f>IF(' Peticions ET'!Q192="", "",' Peticions ET'!Q192)</f>
        <v/>
      </c>
      <c r="U202" s="1"/>
      <c r="V202" s="1"/>
      <c r="W202" s="3"/>
      <c r="X202" s="31"/>
      <c r="Y202" s="31"/>
      <c r="Z202" s="31"/>
      <c r="AA202" s="32"/>
      <c r="AB202" s="33"/>
      <c r="AC202" s="33"/>
      <c r="AD202" s="33"/>
      <c r="AE202" s="33"/>
      <c r="AF202" s="34"/>
      <c r="AG202" s="34"/>
      <c r="AH202" s="34"/>
      <c r="AI202" s="34"/>
      <c r="AJ202" s="35" t="str">
        <f>IF(' Peticions ET'!Z192="", "",' Peticions ET'!Z192)</f>
        <v/>
      </c>
      <c r="AK202" s="143"/>
      <c r="AL202" s="36"/>
      <c r="AM202" s="37" t="str">
        <f t="shared" si="40"/>
        <v/>
      </c>
      <c r="AN202" s="38" t="str">
        <f t="shared" si="41"/>
        <v/>
      </c>
      <c r="AO202" s="39" t="str">
        <f t="shared" si="42"/>
        <v/>
      </c>
      <c r="AP202" s="40" t="str">
        <f t="shared" si="43"/>
        <v/>
      </c>
      <c r="AQ202" s="229" t="str">
        <f t="shared" si="44"/>
        <v/>
      </c>
      <c r="AR202" s="220">
        <f>IF(A202="",0,IF(BJ202="S",COUNTIF($AQ$17:AQ202,AQ202),0))</f>
        <v>0</v>
      </c>
      <c r="AS202" s="41" t="str">
        <f t="shared" si="55"/>
        <v/>
      </c>
      <c r="AT202" s="42">
        <f xml:space="preserve"> IF(AS202&lt;&gt;"",VLOOKUP(AS202,Calculs!$B$2:$C$34,2,FALSE),0)</f>
        <v>0</v>
      </c>
      <c r="AU202" s="42">
        <f>IF(I202&lt;&gt;"",IF(LEFT(I202,1)="S", Calculs!$C$63,0),0)</f>
        <v>0</v>
      </c>
      <c r="AV202" s="42">
        <f>IF(J202&lt;&gt;"",IF(LEFT(J202,1)="S", Calculs!$C$53,0),0)</f>
        <v>0</v>
      </c>
      <c r="AW202" s="42">
        <f>IF(K202&lt;&gt;"",IF(LEFT(K202,1)="S", Calculs!$C$54,0),0)</f>
        <v>0</v>
      </c>
      <c r="AX202" s="43" t="str">
        <f t="shared" si="45"/>
        <v/>
      </c>
      <c r="AY202" s="43" t="str">
        <f t="shared" si="46"/>
        <v/>
      </c>
      <c r="AZ202" s="43">
        <f>SUMIF(Calculs!$B$2:$B$34,AX202,Calculs!$C$2:$C$34)</f>
        <v>0</v>
      </c>
      <c r="BA202" s="42">
        <f>IF(O202&lt;&gt;"",IF(LEFT(O202,1)="S", Calculs!$C$54,0),0)</f>
        <v>0</v>
      </c>
      <c r="BB202" s="42">
        <f>IF(P202&lt;&gt;"",IF(LEFT(P202,1)="S", Calculs!$C$53,0),0)</f>
        <v>0</v>
      </c>
      <c r="BC202" s="229" t="str">
        <f t="shared" si="47"/>
        <v/>
      </c>
      <c r="BD202" s="220">
        <f>IF(A202="",0, IF(BK202="S",COUNTIF($BC$17:BC202,BC202),0))</f>
        <v>0</v>
      </c>
      <c r="BE202" s="42">
        <f xml:space="preserve"> IF(Q202&lt;&gt;"",IF(Q202&lt;&gt;"Sense monitor",VLOOKUP(_xlfn.CONCAT(LEFT(Q202,2),IF(BF202="NO",".SA",".AA")),Calculs!$B$41:$C$48,2,FALSE),0),0)</f>
        <v>0</v>
      </c>
      <c r="BF202" s="42" t="str">
        <f t="shared" si="48"/>
        <v>NO</v>
      </c>
      <c r="BG202" s="43" t="str">
        <f t="shared" si="56"/>
        <v/>
      </c>
      <c r="BH202" s="42">
        <f>SUMIF(Calculs!$B$32:$B$36,TRIM(BG202),Calculs!$C$32:$C$36)</f>
        <v>0</v>
      </c>
      <c r="BI202" s="42">
        <f>IF(T202&lt;&gt;"",IF(LEFT(T202,1)="S", SUMIF(Calculs!$B$67:$B$70, TRIM(BG202), Calculs!$C$67:$C$70),0),0)</f>
        <v>0</v>
      </c>
      <c r="BJ202" s="40" t="str">
        <f t="shared" si="57"/>
        <v>N</v>
      </c>
      <c r="BK202" s="219" t="str">
        <f t="shared" si="49"/>
        <v>N</v>
      </c>
      <c r="BL202" s="42">
        <f t="shared" si="58"/>
        <v>0</v>
      </c>
      <c r="BM202" s="42"/>
      <c r="BN202" s="42"/>
      <c r="BO202" s="42">
        <f>IF(B202="",0,IF(AND(BJ202="S",AR202=1), VLOOKUP(B202,Calculs!$B$94:$D$99,3), 0) + IF(AND(BK202="S",BD202=1), VLOOKUP(B202,Calculs!$B$94:$F$99,5), 0))</f>
        <v>0</v>
      </c>
      <c r="BP202" s="40" t="str">
        <f t="shared" si="50"/>
        <v/>
      </c>
      <c r="BQ202" s="219" t="str">
        <f t="shared" si="51"/>
        <v/>
      </c>
      <c r="BR202" s="264" t="str">
        <f t="shared" si="52"/>
        <v/>
      </c>
      <c r="BS202" s="264" t="str">
        <f t="shared" si="53"/>
        <v/>
      </c>
    </row>
    <row r="203" spans="1:71" ht="12.75" customHeight="1">
      <c r="A203" s="217" t="str">
        <f>IF(' Peticions ET'!A193="", "",' Peticions ET'!A193)</f>
        <v/>
      </c>
      <c r="B203" s="167" t="str">
        <f t="shared" si="54"/>
        <v/>
      </c>
      <c r="C203" s="167" t="str">
        <f>IF(' Peticions ET'!B193="", "",' Peticions ET'!B193)</f>
        <v/>
      </c>
      <c r="D203" s="167" t="str">
        <f>IF(' Peticions ET'!C193="", "",' Peticions ET'!C193)</f>
        <v/>
      </c>
      <c r="E203" s="167" t="str">
        <f>IF(' Peticions ET'!D193="", "",' Peticions ET'!D193)</f>
        <v/>
      </c>
      <c r="F203" s="166" t="str">
        <f>IF(' Peticions ET'!E193="", "",' Peticions ET'!E193)</f>
        <v/>
      </c>
      <c r="G203" s="166" t="str">
        <f>IF(' Peticions ET'!F193="", "",' Peticions ET'!F193)</f>
        <v/>
      </c>
      <c r="H203" s="30" t="str">
        <f>IF(' Peticions ET'!G193="", "",' Peticions ET'!G193)</f>
        <v/>
      </c>
      <c r="I203" s="40" t="str">
        <f>IF(' Peticions ET'!H193="", "",' Peticions ET'!H193)</f>
        <v/>
      </c>
      <c r="J203" s="40" t="str">
        <f>IF(' Peticions ET'!I193="", "",' Peticions ET'!I193)</f>
        <v/>
      </c>
      <c r="K203" s="40" t="str">
        <f>IF(' Peticions ET'!J193="", "",' Peticions ET'!J193)</f>
        <v/>
      </c>
      <c r="L203" s="30" t="str">
        <f>IF(' Peticions ET'!K193="", "",' Peticions ET'!K193)</f>
        <v/>
      </c>
      <c r="M203" s="30" t="str">
        <f>IF(' Peticions ET'!L193="", "",' Peticions ET'!L193)</f>
        <v/>
      </c>
      <c r="N203" s="30" t="str">
        <f>IF(' Peticions ET'!M193="", "",' Peticions ET'!M193)</f>
        <v/>
      </c>
      <c r="O203" s="40" t="str">
        <f>IF(' Peticions ET'!O193="", "",' Peticions ET'!O193)</f>
        <v/>
      </c>
      <c r="P203" s="7" t="str">
        <f>IF(' Peticions ET'!N193="", "",' Peticions ET'!N193)</f>
        <v/>
      </c>
      <c r="Q203" s="31" t="str">
        <f>IF(' Peticions ET'!R193="", "",' Peticions ET'!R193)</f>
        <v/>
      </c>
      <c r="R203" s="31" t="str">
        <f>IF(' Peticions ET'!S193="", "",' Peticions ET'!S193)</f>
        <v/>
      </c>
      <c r="S203" t="str">
        <f>IF(' Peticions ET'!P193="", "",' Peticions ET'!P193)</f>
        <v/>
      </c>
      <c r="T203" s="264" t="str">
        <f>IF(' Peticions ET'!Q193="", "",' Peticions ET'!Q193)</f>
        <v/>
      </c>
      <c r="U203" s="1"/>
      <c r="V203" s="1"/>
      <c r="W203" s="3"/>
      <c r="X203" s="31"/>
      <c r="Y203" s="31"/>
      <c r="Z203" s="31"/>
      <c r="AA203" s="32"/>
      <c r="AB203" s="33"/>
      <c r="AC203" s="33"/>
      <c r="AD203" s="33"/>
      <c r="AE203" s="33"/>
      <c r="AF203" s="34"/>
      <c r="AG203" s="34"/>
      <c r="AH203" s="34"/>
      <c r="AI203" s="34"/>
      <c r="AJ203" s="35" t="str">
        <f>IF(' Peticions ET'!Z193="", "",' Peticions ET'!Z193)</f>
        <v/>
      </c>
      <c r="AK203" s="143"/>
      <c r="AL203" s="36"/>
      <c r="AM203" s="37" t="str">
        <f t="shared" si="40"/>
        <v/>
      </c>
      <c r="AN203" s="38" t="str">
        <f t="shared" si="41"/>
        <v/>
      </c>
      <c r="AO203" s="39" t="str">
        <f t="shared" si="42"/>
        <v/>
      </c>
      <c r="AP203" s="40" t="str">
        <f t="shared" si="43"/>
        <v/>
      </c>
      <c r="AQ203" s="229" t="str">
        <f t="shared" si="44"/>
        <v/>
      </c>
      <c r="AR203" s="220">
        <f>IF(A203="",0,IF(BJ203="S",COUNTIF($AQ$17:AQ203,AQ203),0))</f>
        <v>0</v>
      </c>
      <c r="AS203" s="41" t="str">
        <f t="shared" si="55"/>
        <v/>
      </c>
      <c r="AT203" s="42">
        <f xml:space="preserve"> IF(AS203&lt;&gt;"",VLOOKUP(AS203,Calculs!$B$2:$C$34,2,FALSE),0)</f>
        <v>0</v>
      </c>
      <c r="AU203" s="42">
        <f>IF(I203&lt;&gt;"",IF(LEFT(I203,1)="S", Calculs!$C$63,0),0)</f>
        <v>0</v>
      </c>
      <c r="AV203" s="42">
        <f>IF(J203&lt;&gt;"",IF(LEFT(J203,1)="S", Calculs!$C$53,0),0)</f>
        <v>0</v>
      </c>
      <c r="AW203" s="42">
        <f>IF(K203&lt;&gt;"",IF(LEFT(K203,1)="S", Calculs!$C$54,0),0)</f>
        <v>0</v>
      </c>
      <c r="AX203" s="43" t="str">
        <f t="shared" si="45"/>
        <v/>
      </c>
      <c r="AY203" s="43" t="str">
        <f t="shared" si="46"/>
        <v/>
      </c>
      <c r="AZ203" s="43">
        <f>SUMIF(Calculs!$B$2:$B$34,AX203,Calculs!$C$2:$C$34)</f>
        <v>0</v>
      </c>
      <c r="BA203" s="42">
        <f>IF(O203&lt;&gt;"",IF(LEFT(O203,1)="S", Calculs!$C$54,0),0)</f>
        <v>0</v>
      </c>
      <c r="BB203" s="42">
        <f>IF(P203&lt;&gt;"",IF(LEFT(P203,1)="S", Calculs!$C$53,0),0)</f>
        <v>0</v>
      </c>
      <c r="BC203" s="229" t="str">
        <f t="shared" si="47"/>
        <v/>
      </c>
      <c r="BD203" s="220">
        <f>IF(A203="",0, IF(BK203="S",COUNTIF($BC$17:BC203,BC203),0))</f>
        <v>0</v>
      </c>
      <c r="BE203" s="42">
        <f xml:space="preserve"> IF(Q203&lt;&gt;"",IF(Q203&lt;&gt;"Sense monitor",VLOOKUP(_xlfn.CONCAT(LEFT(Q203,2),IF(BF203="NO",".SA",".AA")),Calculs!$B$41:$C$48,2,FALSE),0),0)</f>
        <v>0</v>
      </c>
      <c r="BF203" s="42" t="str">
        <f t="shared" si="48"/>
        <v>NO</v>
      </c>
      <c r="BG203" s="43" t="str">
        <f t="shared" si="56"/>
        <v/>
      </c>
      <c r="BH203" s="42">
        <f>SUMIF(Calculs!$B$32:$B$36,TRIM(BG203),Calculs!$C$32:$C$36)</f>
        <v>0</v>
      </c>
      <c r="BI203" s="42">
        <f>IF(T203&lt;&gt;"",IF(LEFT(T203,1)="S", SUMIF(Calculs!$B$67:$B$70, TRIM(BG203), Calculs!$C$67:$C$70),0),0)</f>
        <v>0</v>
      </c>
      <c r="BJ203" s="40" t="str">
        <f t="shared" si="57"/>
        <v>N</v>
      </c>
      <c r="BK203" s="219" t="str">
        <f t="shared" si="49"/>
        <v>N</v>
      </c>
      <c r="BL203" s="42">
        <f t="shared" si="58"/>
        <v>0</v>
      </c>
      <c r="BM203" s="42"/>
      <c r="BN203" s="42"/>
      <c r="BO203" s="42">
        <f>IF(B203="",0,IF(AND(BJ203="S",AR203=1), VLOOKUP(B203,Calculs!$B$94:$D$99,3), 0) + IF(AND(BK203="S",BD203=1), VLOOKUP(B203,Calculs!$B$94:$F$99,5), 0))</f>
        <v>0</v>
      </c>
      <c r="BP203" s="40" t="str">
        <f t="shared" si="50"/>
        <v/>
      </c>
      <c r="BQ203" s="219" t="str">
        <f t="shared" si="51"/>
        <v/>
      </c>
      <c r="BR203" s="264" t="str">
        <f t="shared" si="52"/>
        <v/>
      </c>
      <c r="BS203" s="264" t="str">
        <f t="shared" si="53"/>
        <v/>
      </c>
    </row>
    <row r="204" spans="1:71" ht="12.75" customHeight="1">
      <c r="A204" s="217" t="str">
        <f>IF(' Peticions ET'!A194="", "",' Peticions ET'!A194)</f>
        <v/>
      </c>
      <c r="B204" s="167" t="str">
        <f t="shared" si="54"/>
        <v/>
      </c>
      <c r="C204" s="167" t="str">
        <f>IF(' Peticions ET'!B194="", "",' Peticions ET'!B194)</f>
        <v/>
      </c>
      <c r="D204" s="167" t="str">
        <f>IF(' Peticions ET'!C194="", "",' Peticions ET'!C194)</f>
        <v/>
      </c>
      <c r="E204" s="167" t="str">
        <f>IF(' Peticions ET'!D194="", "",' Peticions ET'!D194)</f>
        <v/>
      </c>
      <c r="F204" s="166" t="str">
        <f>IF(' Peticions ET'!E194="", "",' Peticions ET'!E194)</f>
        <v/>
      </c>
      <c r="G204" s="166" t="str">
        <f>IF(' Peticions ET'!F194="", "",' Peticions ET'!F194)</f>
        <v/>
      </c>
      <c r="H204" s="30" t="str">
        <f>IF(' Peticions ET'!G194="", "",' Peticions ET'!G194)</f>
        <v/>
      </c>
      <c r="I204" s="40" t="str">
        <f>IF(' Peticions ET'!H194="", "",' Peticions ET'!H194)</f>
        <v/>
      </c>
      <c r="J204" s="40" t="str">
        <f>IF(' Peticions ET'!I194="", "",' Peticions ET'!I194)</f>
        <v/>
      </c>
      <c r="K204" s="40" t="str">
        <f>IF(' Peticions ET'!J194="", "",' Peticions ET'!J194)</f>
        <v/>
      </c>
      <c r="L204" s="30" t="str">
        <f>IF(' Peticions ET'!K194="", "",' Peticions ET'!K194)</f>
        <v/>
      </c>
      <c r="M204" s="30" t="str">
        <f>IF(' Peticions ET'!L194="", "",' Peticions ET'!L194)</f>
        <v/>
      </c>
      <c r="N204" s="30" t="str">
        <f>IF(' Peticions ET'!M194="", "",' Peticions ET'!M194)</f>
        <v/>
      </c>
      <c r="O204" s="40" t="str">
        <f>IF(' Peticions ET'!O194="", "",' Peticions ET'!O194)</f>
        <v/>
      </c>
      <c r="P204" s="7" t="str">
        <f>IF(' Peticions ET'!N194="", "",' Peticions ET'!N194)</f>
        <v/>
      </c>
      <c r="Q204" s="31" t="str">
        <f>IF(' Peticions ET'!R194="", "",' Peticions ET'!R194)</f>
        <v/>
      </c>
      <c r="R204" s="31" t="str">
        <f>IF(' Peticions ET'!S194="", "",' Peticions ET'!S194)</f>
        <v/>
      </c>
      <c r="S204" t="str">
        <f>IF(' Peticions ET'!P194="", "",' Peticions ET'!P194)</f>
        <v/>
      </c>
      <c r="T204" s="264" t="str">
        <f>IF(' Peticions ET'!Q194="", "",' Peticions ET'!Q194)</f>
        <v/>
      </c>
      <c r="U204" s="1"/>
      <c r="V204" s="1"/>
      <c r="W204" s="3"/>
      <c r="X204" s="31"/>
      <c r="Y204" s="31"/>
      <c r="Z204" s="31"/>
      <c r="AA204" s="32"/>
      <c r="AB204" s="33"/>
      <c r="AC204" s="33"/>
      <c r="AD204" s="33"/>
      <c r="AE204" s="33"/>
      <c r="AF204" s="34"/>
      <c r="AG204" s="34"/>
      <c r="AH204" s="34"/>
      <c r="AI204" s="34"/>
      <c r="AJ204" s="35" t="str">
        <f>IF(' Peticions ET'!Z194="", "",' Peticions ET'!Z194)</f>
        <v/>
      </c>
      <c r="AK204" s="143"/>
      <c r="AL204" s="36"/>
      <c r="AM204" s="37" t="str">
        <f t="shared" si="40"/>
        <v/>
      </c>
      <c r="AN204" s="38" t="str">
        <f t="shared" si="41"/>
        <v/>
      </c>
      <c r="AO204" s="39" t="str">
        <f t="shared" si="42"/>
        <v/>
      </c>
      <c r="AP204" s="40" t="str">
        <f t="shared" si="43"/>
        <v/>
      </c>
      <c r="AQ204" s="229" t="str">
        <f t="shared" si="44"/>
        <v/>
      </c>
      <c r="AR204" s="220">
        <f>IF(A204="",0,IF(BJ204="S",COUNTIF($AQ$17:AQ204,AQ204),0))</f>
        <v>0</v>
      </c>
      <c r="AS204" s="41" t="str">
        <f t="shared" si="55"/>
        <v/>
      </c>
      <c r="AT204" s="42">
        <f xml:space="preserve"> IF(AS204&lt;&gt;"",VLOOKUP(AS204,Calculs!$B$2:$C$34,2,FALSE),0)</f>
        <v>0</v>
      </c>
      <c r="AU204" s="42">
        <f>IF(I204&lt;&gt;"",IF(LEFT(I204,1)="S", Calculs!$C$63,0),0)</f>
        <v>0</v>
      </c>
      <c r="AV204" s="42">
        <f>IF(J204&lt;&gt;"",IF(LEFT(J204,1)="S", Calculs!$C$53,0),0)</f>
        <v>0</v>
      </c>
      <c r="AW204" s="42">
        <f>IF(K204&lt;&gt;"",IF(LEFT(K204,1)="S", Calculs!$C$54,0),0)</f>
        <v>0</v>
      </c>
      <c r="AX204" s="43" t="str">
        <f t="shared" si="45"/>
        <v/>
      </c>
      <c r="AY204" s="43" t="str">
        <f t="shared" si="46"/>
        <v/>
      </c>
      <c r="AZ204" s="43">
        <f>SUMIF(Calculs!$B$2:$B$34,AX204,Calculs!$C$2:$C$34)</f>
        <v>0</v>
      </c>
      <c r="BA204" s="42">
        <f>IF(O204&lt;&gt;"",IF(LEFT(O204,1)="S", Calculs!$C$54,0),0)</f>
        <v>0</v>
      </c>
      <c r="BB204" s="42">
        <f>IF(P204&lt;&gt;"",IF(LEFT(P204,1)="S", Calculs!$C$53,0),0)</f>
        <v>0</v>
      </c>
      <c r="BC204" s="229" t="str">
        <f t="shared" si="47"/>
        <v/>
      </c>
      <c r="BD204" s="220">
        <f>IF(A204="",0, IF(BK204="S",COUNTIF($BC$17:BC204,BC204),0))</f>
        <v>0</v>
      </c>
      <c r="BE204" s="42">
        <f xml:space="preserve"> IF(Q204&lt;&gt;"",IF(Q204&lt;&gt;"Sense monitor",VLOOKUP(_xlfn.CONCAT(LEFT(Q204,2),IF(BF204="NO",".SA",".AA")),Calculs!$B$41:$C$48,2,FALSE),0),0)</f>
        <v>0</v>
      </c>
      <c r="BF204" s="42" t="str">
        <f t="shared" si="48"/>
        <v>NO</v>
      </c>
      <c r="BG204" s="43" t="str">
        <f t="shared" si="56"/>
        <v/>
      </c>
      <c r="BH204" s="42">
        <f>SUMIF(Calculs!$B$32:$B$36,TRIM(BG204),Calculs!$C$32:$C$36)</f>
        <v>0</v>
      </c>
      <c r="BI204" s="42">
        <f>IF(T204&lt;&gt;"",IF(LEFT(T204,1)="S", SUMIF(Calculs!$B$67:$B$70, TRIM(BG204), Calculs!$C$67:$C$70),0),0)</f>
        <v>0</v>
      </c>
      <c r="BJ204" s="40" t="str">
        <f t="shared" si="57"/>
        <v>N</v>
      </c>
      <c r="BK204" s="219" t="str">
        <f t="shared" si="49"/>
        <v>N</v>
      </c>
      <c r="BL204" s="42">
        <f t="shared" si="58"/>
        <v>0</v>
      </c>
      <c r="BM204" s="42"/>
      <c r="BN204" s="42"/>
      <c r="BO204" s="42">
        <f>IF(B204="",0,IF(AND(BJ204="S",AR204=1), VLOOKUP(B204,Calculs!$B$94:$D$99,3), 0) + IF(AND(BK204="S",BD204=1), VLOOKUP(B204,Calculs!$B$94:$F$99,5), 0))</f>
        <v>0</v>
      </c>
      <c r="BP204" s="40" t="str">
        <f t="shared" si="50"/>
        <v/>
      </c>
      <c r="BQ204" s="219" t="str">
        <f t="shared" si="51"/>
        <v/>
      </c>
      <c r="BR204" s="264" t="str">
        <f t="shared" si="52"/>
        <v/>
      </c>
      <c r="BS204" s="264" t="str">
        <f t="shared" si="53"/>
        <v/>
      </c>
    </row>
    <row r="205" spans="1:71" ht="12.75" customHeight="1">
      <c r="A205" s="217" t="str">
        <f>IF(' Peticions ET'!A195="", "",' Peticions ET'!A195)</f>
        <v/>
      </c>
      <c r="B205" s="167" t="str">
        <f t="shared" si="54"/>
        <v/>
      </c>
      <c r="C205" s="167" t="str">
        <f>IF(' Peticions ET'!B195="", "",' Peticions ET'!B195)</f>
        <v/>
      </c>
      <c r="D205" s="167" t="str">
        <f>IF(' Peticions ET'!C195="", "",' Peticions ET'!C195)</f>
        <v/>
      </c>
      <c r="E205" s="167" t="str">
        <f>IF(' Peticions ET'!D195="", "",' Peticions ET'!D195)</f>
        <v/>
      </c>
      <c r="F205" s="166" t="str">
        <f>IF(' Peticions ET'!E195="", "",' Peticions ET'!E195)</f>
        <v/>
      </c>
      <c r="G205" s="166" t="str">
        <f>IF(' Peticions ET'!F195="", "",' Peticions ET'!F195)</f>
        <v/>
      </c>
      <c r="H205" s="30" t="str">
        <f>IF(' Peticions ET'!G195="", "",' Peticions ET'!G195)</f>
        <v/>
      </c>
      <c r="I205" s="40" t="str">
        <f>IF(' Peticions ET'!H195="", "",' Peticions ET'!H195)</f>
        <v/>
      </c>
      <c r="J205" s="40" t="str">
        <f>IF(' Peticions ET'!I195="", "",' Peticions ET'!I195)</f>
        <v/>
      </c>
      <c r="K205" s="40" t="str">
        <f>IF(' Peticions ET'!J195="", "",' Peticions ET'!J195)</f>
        <v/>
      </c>
      <c r="L205" s="30" t="str">
        <f>IF(' Peticions ET'!K195="", "",' Peticions ET'!K195)</f>
        <v/>
      </c>
      <c r="M205" s="30" t="str">
        <f>IF(' Peticions ET'!L195="", "",' Peticions ET'!L195)</f>
        <v/>
      </c>
      <c r="N205" s="30" t="str">
        <f>IF(' Peticions ET'!M195="", "",' Peticions ET'!M195)</f>
        <v/>
      </c>
      <c r="O205" s="40" t="str">
        <f>IF(' Peticions ET'!O195="", "",' Peticions ET'!O195)</f>
        <v/>
      </c>
      <c r="P205" s="7" t="str">
        <f>IF(' Peticions ET'!N195="", "",' Peticions ET'!N195)</f>
        <v/>
      </c>
      <c r="Q205" s="31" t="str">
        <f>IF(' Peticions ET'!R195="", "",' Peticions ET'!R195)</f>
        <v/>
      </c>
      <c r="R205" s="31" t="str">
        <f>IF(' Peticions ET'!S195="", "",' Peticions ET'!S195)</f>
        <v/>
      </c>
      <c r="S205" t="str">
        <f>IF(' Peticions ET'!P195="", "",' Peticions ET'!P195)</f>
        <v/>
      </c>
      <c r="T205" s="264" t="str">
        <f>IF(' Peticions ET'!Q195="", "",' Peticions ET'!Q195)</f>
        <v/>
      </c>
      <c r="U205" s="1"/>
      <c r="V205" s="1"/>
      <c r="W205" s="3"/>
      <c r="X205" s="31"/>
      <c r="Y205" s="31"/>
      <c r="Z205" s="31"/>
      <c r="AA205" s="32"/>
      <c r="AB205" s="33"/>
      <c r="AC205" s="33"/>
      <c r="AD205" s="33"/>
      <c r="AE205" s="33"/>
      <c r="AF205" s="34"/>
      <c r="AG205" s="34"/>
      <c r="AH205" s="34"/>
      <c r="AI205" s="34"/>
      <c r="AJ205" s="35" t="str">
        <f>IF(' Peticions ET'!Z195="", "",' Peticions ET'!Z195)</f>
        <v/>
      </c>
      <c r="AK205" s="143"/>
      <c r="AL205" s="36"/>
      <c r="AM205" s="37" t="str">
        <f t="shared" si="40"/>
        <v/>
      </c>
      <c r="AN205" s="38" t="str">
        <f t="shared" si="41"/>
        <v/>
      </c>
      <c r="AO205" s="39" t="str">
        <f t="shared" si="42"/>
        <v/>
      </c>
      <c r="AP205" s="40" t="str">
        <f t="shared" si="43"/>
        <v/>
      </c>
      <c r="AQ205" s="229" t="str">
        <f t="shared" si="44"/>
        <v/>
      </c>
      <c r="AR205" s="220">
        <f>IF(A205="",0,IF(BJ205="S",COUNTIF($AQ$17:AQ205,AQ205),0))</f>
        <v>0</v>
      </c>
      <c r="AS205" s="41" t="str">
        <f t="shared" si="55"/>
        <v/>
      </c>
      <c r="AT205" s="42">
        <f xml:space="preserve"> IF(AS205&lt;&gt;"",VLOOKUP(AS205,Calculs!$B$2:$C$34,2,FALSE),0)</f>
        <v>0</v>
      </c>
      <c r="AU205" s="42">
        <f>IF(I205&lt;&gt;"",IF(LEFT(I205,1)="S", Calculs!$C$63,0),0)</f>
        <v>0</v>
      </c>
      <c r="AV205" s="42">
        <f>IF(J205&lt;&gt;"",IF(LEFT(J205,1)="S", Calculs!$C$53,0),0)</f>
        <v>0</v>
      </c>
      <c r="AW205" s="42">
        <f>IF(K205&lt;&gt;"",IF(LEFT(K205,1)="S", Calculs!$C$54,0),0)</f>
        <v>0</v>
      </c>
      <c r="AX205" s="43" t="str">
        <f t="shared" si="45"/>
        <v/>
      </c>
      <c r="AY205" s="43" t="str">
        <f t="shared" si="46"/>
        <v/>
      </c>
      <c r="AZ205" s="43">
        <f>SUMIF(Calculs!$B$2:$B$34,AX205,Calculs!$C$2:$C$34)</f>
        <v>0</v>
      </c>
      <c r="BA205" s="42">
        <f>IF(O205&lt;&gt;"",IF(LEFT(O205,1)="S", Calculs!$C$54,0),0)</f>
        <v>0</v>
      </c>
      <c r="BB205" s="42">
        <f>IF(P205&lt;&gt;"",IF(LEFT(P205,1)="S", Calculs!$C$53,0),0)</f>
        <v>0</v>
      </c>
      <c r="BC205" s="229" t="str">
        <f t="shared" si="47"/>
        <v/>
      </c>
      <c r="BD205" s="220">
        <f>IF(A205="",0, IF(BK205="S",COUNTIF($BC$17:BC205,BC205),0))</f>
        <v>0</v>
      </c>
      <c r="BE205" s="42">
        <f xml:space="preserve"> IF(Q205&lt;&gt;"",IF(Q205&lt;&gt;"Sense monitor",VLOOKUP(_xlfn.CONCAT(LEFT(Q205,2),IF(BF205="NO",".SA",".AA")),Calculs!$B$41:$C$48,2,FALSE),0),0)</f>
        <v>0</v>
      </c>
      <c r="BF205" s="42" t="str">
        <f t="shared" si="48"/>
        <v>NO</v>
      </c>
      <c r="BG205" s="43" t="str">
        <f t="shared" si="56"/>
        <v/>
      </c>
      <c r="BH205" s="42">
        <f>SUMIF(Calculs!$B$32:$B$36,TRIM(BG205),Calculs!$C$32:$C$36)</f>
        <v>0</v>
      </c>
      <c r="BI205" s="42">
        <f>IF(T205&lt;&gt;"",IF(LEFT(T205,1)="S", SUMIF(Calculs!$B$67:$B$70, TRIM(BG205), Calculs!$C$67:$C$70),0),0)</f>
        <v>0</v>
      </c>
      <c r="BJ205" s="40" t="str">
        <f t="shared" si="57"/>
        <v>N</v>
      </c>
      <c r="BK205" s="219" t="str">
        <f t="shared" si="49"/>
        <v>N</v>
      </c>
      <c r="BL205" s="42">
        <f t="shared" si="58"/>
        <v>0</v>
      </c>
      <c r="BM205" s="42"/>
      <c r="BN205" s="42"/>
      <c r="BO205" s="42">
        <f>IF(B205="",0,IF(AND(BJ205="S",AR205=1), VLOOKUP(B205,Calculs!$B$94:$D$99,3), 0) + IF(AND(BK205="S",BD205=1), VLOOKUP(B205,Calculs!$B$94:$F$99,5), 0))</f>
        <v>0</v>
      </c>
      <c r="BP205" s="40" t="str">
        <f t="shared" si="50"/>
        <v/>
      </c>
      <c r="BQ205" s="219" t="str">
        <f t="shared" si="51"/>
        <v/>
      </c>
      <c r="BR205" s="264" t="str">
        <f t="shared" si="52"/>
        <v/>
      </c>
      <c r="BS205" s="264" t="str">
        <f t="shared" si="53"/>
        <v/>
      </c>
    </row>
    <row r="206" spans="1:71" ht="12.75" customHeight="1">
      <c r="A206" s="217" t="str">
        <f>IF(' Peticions ET'!A196="", "",' Peticions ET'!A196)</f>
        <v/>
      </c>
      <c r="B206" s="167" t="str">
        <f t="shared" si="54"/>
        <v/>
      </c>
      <c r="C206" s="167" t="str">
        <f>IF(' Peticions ET'!B196="", "",' Peticions ET'!B196)</f>
        <v/>
      </c>
      <c r="D206" s="167" t="str">
        <f>IF(' Peticions ET'!C196="", "",' Peticions ET'!C196)</f>
        <v/>
      </c>
      <c r="E206" s="167" t="str">
        <f>IF(' Peticions ET'!D196="", "",' Peticions ET'!D196)</f>
        <v/>
      </c>
      <c r="F206" s="166" t="str">
        <f>IF(' Peticions ET'!E196="", "",' Peticions ET'!E196)</f>
        <v/>
      </c>
      <c r="G206" s="166" t="str">
        <f>IF(' Peticions ET'!F196="", "",' Peticions ET'!F196)</f>
        <v/>
      </c>
      <c r="H206" s="30" t="str">
        <f>IF(' Peticions ET'!G196="", "",' Peticions ET'!G196)</f>
        <v/>
      </c>
      <c r="I206" s="40" t="str">
        <f>IF(' Peticions ET'!H196="", "",' Peticions ET'!H196)</f>
        <v/>
      </c>
      <c r="J206" s="40" t="str">
        <f>IF(' Peticions ET'!I196="", "",' Peticions ET'!I196)</f>
        <v/>
      </c>
      <c r="K206" s="40" t="str">
        <f>IF(' Peticions ET'!J196="", "",' Peticions ET'!J196)</f>
        <v/>
      </c>
      <c r="L206" s="30" t="str">
        <f>IF(' Peticions ET'!K196="", "",' Peticions ET'!K196)</f>
        <v/>
      </c>
      <c r="M206" s="30" t="str">
        <f>IF(' Peticions ET'!L196="", "",' Peticions ET'!L196)</f>
        <v/>
      </c>
      <c r="N206" s="30" t="str">
        <f>IF(' Peticions ET'!M196="", "",' Peticions ET'!M196)</f>
        <v/>
      </c>
      <c r="O206" s="40" t="str">
        <f>IF(' Peticions ET'!O196="", "",' Peticions ET'!O196)</f>
        <v/>
      </c>
      <c r="P206" s="7" t="str">
        <f>IF(' Peticions ET'!N196="", "",' Peticions ET'!N196)</f>
        <v/>
      </c>
      <c r="Q206" s="31" t="str">
        <f>IF(' Peticions ET'!R196="", "",' Peticions ET'!R196)</f>
        <v/>
      </c>
      <c r="R206" s="31" t="str">
        <f>IF(' Peticions ET'!S196="", "",' Peticions ET'!S196)</f>
        <v/>
      </c>
      <c r="S206" t="str">
        <f>IF(' Peticions ET'!P196="", "",' Peticions ET'!P196)</f>
        <v/>
      </c>
      <c r="T206" s="264" t="str">
        <f>IF(' Peticions ET'!Q196="", "",' Peticions ET'!Q196)</f>
        <v/>
      </c>
      <c r="U206" s="1"/>
      <c r="V206" s="1"/>
      <c r="W206" s="3"/>
      <c r="X206" s="31"/>
      <c r="Y206" s="31"/>
      <c r="Z206" s="31"/>
      <c r="AA206" s="32"/>
      <c r="AB206" s="33"/>
      <c r="AC206" s="33"/>
      <c r="AD206" s="33"/>
      <c r="AE206" s="33"/>
      <c r="AF206" s="34"/>
      <c r="AG206" s="34"/>
      <c r="AH206" s="34"/>
      <c r="AI206" s="34"/>
      <c r="AJ206" s="35" t="str">
        <f>IF(' Peticions ET'!Z196="", "",' Peticions ET'!Z196)</f>
        <v/>
      </c>
      <c r="AK206" s="143"/>
      <c r="AL206" s="36"/>
      <c r="AM206" s="37" t="str">
        <f t="shared" si="40"/>
        <v/>
      </c>
      <c r="AN206" s="38" t="str">
        <f t="shared" si="41"/>
        <v/>
      </c>
      <c r="AO206" s="39" t="str">
        <f t="shared" si="42"/>
        <v/>
      </c>
      <c r="AP206" s="40" t="str">
        <f t="shared" si="43"/>
        <v/>
      </c>
      <c r="AQ206" s="229" t="str">
        <f t="shared" si="44"/>
        <v/>
      </c>
      <c r="AR206" s="220">
        <f>IF(A206="",0,IF(BJ206="S",COUNTIF($AQ$17:AQ206,AQ206),0))</f>
        <v>0</v>
      </c>
      <c r="AS206" s="41" t="str">
        <f t="shared" si="55"/>
        <v/>
      </c>
      <c r="AT206" s="42">
        <f xml:space="preserve"> IF(AS206&lt;&gt;"",VLOOKUP(AS206,Calculs!$B$2:$C$34,2,FALSE),0)</f>
        <v>0</v>
      </c>
      <c r="AU206" s="42">
        <f>IF(I206&lt;&gt;"",IF(LEFT(I206,1)="S", Calculs!$C$63,0),0)</f>
        <v>0</v>
      </c>
      <c r="AV206" s="42">
        <f>IF(J206&lt;&gt;"",IF(LEFT(J206,1)="S", Calculs!$C$53,0),0)</f>
        <v>0</v>
      </c>
      <c r="AW206" s="42">
        <f>IF(K206&lt;&gt;"",IF(LEFT(K206,1)="S", Calculs!$C$54,0),0)</f>
        <v>0</v>
      </c>
      <c r="AX206" s="43" t="str">
        <f t="shared" si="45"/>
        <v/>
      </c>
      <c r="AY206" s="43" t="str">
        <f t="shared" si="46"/>
        <v/>
      </c>
      <c r="AZ206" s="43">
        <f>SUMIF(Calculs!$B$2:$B$34,AX206,Calculs!$C$2:$C$34)</f>
        <v>0</v>
      </c>
      <c r="BA206" s="42">
        <f>IF(O206&lt;&gt;"",IF(LEFT(O206,1)="S", Calculs!$C$54,0),0)</f>
        <v>0</v>
      </c>
      <c r="BB206" s="42">
        <f>IF(P206&lt;&gt;"",IF(LEFT(P206,1)="S", Calculs!$C$53,0),0)</f>
        <v>0</v>
      </c>
      <c r="BC206" s="229" t="str">
        <f t="shared" si="47"/>
        <v/>
      </c>
      <c r="BD206" s="220">
        <f>IF(A206="",0, IF(BK206="S",COUNTIF($BC$17:BC206,BC206),0))</f>
        <v>0</v>
      </c>
      <c r="BE206" s="42">
        <f xml:space="preserve"> IF(Q206&lt;&gt;"",IF(Q206&lt;&gt;"Sense monitor",VLOOKUP(_xlfn.CONCAT(LEFT(Q206,2),IF(BF206="NO",".SA",".AA")),Calculs!$B$41:$C$48,2,FALSE),0),0)</f>
        <v>0</v>
      </c>
      <c r="BF206" s="42" t="str">
        <f t="shared" si="48"/>
        <v>NO</v>
      </c>
      <c r="BG206" s="43" t="str">
        <f t="shared" si="56"/>
        <v/>
      </c>
      <c r="BH206" s="42">
        <f>SUMIF(Calculs!$B$32:$B$36,TRIM(BG206),Calculs!$C$32:$C$36)</f>
        <v>0</v>
      </c>
      <c r="BI206" s="42">
        <f>IF(T206&lt;&gt;"",IF(LEFT(T206,1)="S", SUMIF(Calculs!$B$67:$B$70, TRIM(BG206), Calculs!$C$67:$C$70),0),0)</f>
        <v>0</v>
      </c>
      <c r="BJ206" s="40" t="str">
        <f t="shared" si="57"/>
        <v>N</v>
      </c>
      <c r="BK206" s="219" t="str">
        <f t="shared" si="49"/>
        <v>N</v>
      </c>
      <c r="BL206" s="42">
        <f t="shared" si="58"/>
        <v>0</v>
      </c>
      <c r="BM206" s="42"/>
      <c r="BN206" s="42"/>
      <c r="BO206" s="42">
        <f>IF(B206="",0,IF(AND(BJ206="S",AR206=1), VLOOKUP(B206,Calculs!$B$94:$D$99,3), 0) + IF(AND(BK206="S",BD206=1), VLOOKUP(B206,Calculs!$B$94:$F$99,5), 0))</f>
        <v>0</v>
      </c>
      <c r="BP206" s="40" t="str">
        <f t="shared" si="50"/>
        <v/>
      </c>
      <c r="BQ206" s="219" t="str">
        <f t="shared" si="51"/>
        <v/>
      </c>
      <c r="BR206" s="264" t="str">
        <f t="shared" si="52"/>
        <v/>
      </c>
      <c r="BS206" s="264" t="str">
        <f t="shared" si="53"/>
        <v/>
      </c>
    </row>
    <row r="207" spans="1:71" ht="12.75" customHeight="1">
      <c r="A207" s="217" t="str">
        <f>IF(' Peticions ET'!A197="", "",' Peticions ET'!A197)</f>
        <v/>
      </c>
      <c r="B207" s="167" t="str">
        <f t="shared" si="54"/>
        <v/>
      </c>
      <c r="C207" s="167" t="str">
        <f>IF(' Peticions ET'!B197="", "",' Peticions ET'!B197)</f>
        <v/>
      </c>
      <c r="D207" s="167" t="str">
        <f>IF(' Peticions ET'!C197="", "",' Peticions ET'!C197)</f>
        <v/>
      </c>
      <c r="E207" s="167" t="str">
        <f>IF(' Peticions ET'!D197="", "",' Peticions ET'!D197)</f>
        <v/>
      </c>
      <c r="F207" s="166" t="str">
        <f>IF(' Peticions ET'!E197="", "",' Peticions ET'!E197)</f>
        <v/>
      </c>
      <c r="G207" s="166" t="str">
        <f>IF(' Peticions ET'!F197="", "",' Peticions ET'!F197)</f>
        <v/>
      </c>
      <c r="H207" s="30" t="str">
        <f>IF(' Peticions ET'!G197="", "",' Peticions ET'!G197)</f>
        <v/>
      </c>
      <c r="I207" s="40" t="str">
        <f>IF(' Peticions ET'!H197="", "",' Peticions ET'!H197)</f>
        <v/>
      </c>
      <c r="J207" s="40" t="str">
        <f>IF(' Peticions ET'!I197="", "",' Peticions ET'!I197)</f>
        <v/>
      </c>
      <c r="K207" s="40" t="str">
        <f>IF(' Peticions ET'!J197="", "",' Peticions ET'!J197)</f>
        <v/>
      </c>
      <c r="L207" s="30" t="str">
        <f>IF(' Peticions ET'!K197="", "",' Peticions ET'!K197)</f>
        <v/>
      </c>
      <c r="M207" s="30" t="str">
        <f>IF(' Peticions ET'!L197="", "",' Peticions ET'!L197)</f>
        <v/>
      </c>
      <c r="N207" s="30" t="str">
        <f>IF(' Peticions ET'!M197="", "",' Peticions ET'!M197)</f>
        <v/>
      </c>
      <c r="O207" s="40" t="str">
        <f>IF(' Peticions ET'!O197="", "",' Peticions ET'!O197)</f>
        <v/>
      </c>
      <c r="P207" s="7" t="str">
        <f>IF(' Peticions ET'!N197="", "",' Peticions ET'!N197)</f>
        <v/>
      </c>
      <c r="Q207" s="31" t="str">
        <f>IF(' Peticions ET'!R197="", "",' Peticions ET'!R197)</f>
        <v/>
      </c>
      <c r="R207" s="31" t="str">
        <f>IF(' Peticions ET'!S197="", "",' Peticions ET'!S197)</f>
        <v/>
      </c>
      <c r="S207" t="str">
        <f>IF(' Peticions ET'!P197="", "",' Peticions ET'!P197)</f>
        <v/>
      </c>
      <c r="T207" s="264" t="str">
        <f>IF(' Peticions ET'!Q197="", "",' Peticions ET'!Q197)</f>
        <v/>
      </c>
      <c r="U207" s="1"/>
      <c r="V207" s="1"/>
      <c r="W207" s="3"/>
      <c r="X207" s="31"/>
      <c r="Y207" s="31"/>
      <c r="Z207" s="31"/>
      <c r="AA207" s="32"/>
      <c r="AB207" s="33"/>
      <c r="AC207" s="33"/>
      <c r="AD207" s="33"/>
      <c r="AE207" s="33"/>
      <c r="AF207" s="34"/>
      <c r="AG207" s="34"/>
      <c r="AH207" s="34"/>
      <c r="AI207" s="34"/>
      <c r="AJ207" s="35" t="str">
        <f>IF(' Peticions ET'!Z197="", "",' Peticions ET'!Z197)</f>
        <v/>
      </c>
      <c r="AK207" s="143"/>
      <c r="AL207" s="36"/>
      <c r="AM207" s="37" t="str">
        <f t="shared" si="40"/>
        <v/>
      </c>
      <c r="AN207" s="38" t="str">
        <f t="shared" si="41"/>
        <v/>
      </c>
      <c r="AO207" s="39" t="str">
        <f t="shared" si="42"/>
        <v/>
      </c>
      <c r="AP207" s="40" t="str">
        <f t="shared" si="43"/>
        <v/>
      </c>
      <c r="AQ207" s="229" t="str">
        <f t="shared" si="44"/>
        <v/>
      </c>
      <c r="AR207" s="220">
        <f>IF(A207="",0,IF(BJ207="S",COUNTIF($AQ$17:AQ207,AQ207),0))</f>
        <v>0</v>
      </c>
      <c r="AS207" s="41" t="str">
        <f t="shared" si="55"/>
        <v/>
      </c>
      <c r="AT207" s="42">
        <f xml:space="preserve"> IF(AS207&lt;&gt;"",VLOOKUP(AS207,Calculs!$B$2:$C$34,2,FALSE),0)</f>
        <v>0</v>
      </c>
      <c r="AU207" s="42">
        <f>IF(I207&lt;&gt;"",IF(LEFT(I207,1)="S", Calculs!$C$63,0),0)</f>
        <v>0</v>
      </c>
      <c r="AV207" s="42">
        <f>IF(J207&lt;&gt;"",IF(LEFT(J207,1)="S", Calculs!$C$53,0),0)</f>
        <v>0</v>
      </c>
      <c r="AW207" s="42">
        <f>IF(K207&lt;&gt;"",IF(LEFT(K207,1)="S", Calculs!$C$54,0),0)</f>
        <v>0</v>
      </c>
      <c r="AX207" s="43" t="str">
        <f t="shared" si="45"/>
        <v/>
      </c>
      <c r="AY207" s="43" t="str">
        <f t="shared" si="46"/>
        <v/>
      </c>
      <c r="AZ207" s="43">
        <f>SUMIF(Calculs!$B$2:$B$34,AX207,Calculs!$C$2:$C$34)</f>
        <v>0</v>
      </c>
      <c r="BA207" s="42">
        <f>IF(O207&lt;&gt;"",IF(LEFT(O207,1)="S", Calculs!$C$54,0),0)</f>
        <v>0</v>
      </c>
      <c r="BB207" s="42">
        <f>IF(P207&lt;&gt;"",IF(LEFT(P207,1)="S", Calculs!$C$53,0),0)</f>
        <v>0</v>
      </c>
      <c r="BC207" s="229" t="str">
        <f t="shared" si="47"/>
        <v/>
      </c>
      <c r="BD207" s="220">
        <f>IF(A207="",0, IF(BK207="S",COUNTIF($BC$17:BC207,BC207),0))</f>
        <v>0</v>
      </c>
      <c r="BE207" s="42">
        <f xml:space="preserve"> IF(Q207&lt;&gt;"",IF(Q207&lt;&gt;"Sense monitor",VLOOKUP(_xlfn.CONCAT(LEFT(Q207,2),IF(BF207="NO",".SA",".AA")),Calculs!$B$41:$C$48,2,FALSE),0),0)</f>
        <v>0</v>
      </c>
      <c r="BF207" s="42" t="str">
        <f t="shared" si="48"/>
        <v>NO</v>
      </c>
      <c r="BG207" s="43" t="str">
        <f t="shared" si="56"/>
        <v/>
      </c>
      <c r="BH207" s="42">
        <f>SUMIF(Calculs!$B$32:$B$36,TRIM(BG207),Calculs!$C$32:$C$36)</f>
        <v>0</v>
      </c>
      <c r="BI207" s="42">
        <f>IF(T207&lt;&gt;"",IF(LEFT(T207,1)="S", SUMIF(Calculs!$B$67:$B$70, TRIM(BG207), Calculs!$C$67:$C$70),0),0)</f>
        <v>0</v>
      </c>
      <c r="BJ207" s="40" t="str">
        <f t="shared" si="57"/>
        <v>N</v>
      </c>
      <c r="BK207" s="219" t="str">
        <f t="shared" si="49"/>
        <v>N</v>
      </c>
      <c r="BL207" s="42">
        <f t="shared" si="58"/>
        <v>0</v>
      </c>
      <c r="BM207" s="42"/>
      <c r="BN207" s="42"/>
      <c r="BO207" s="42">
        <f>IF(B207="",0,IF(AND(BJ207="S",AR207=1), VLOOKUP(B207,Calculs!$B$94:$D$99,3), 0) + IF(AND(BK207="S",BD207=1), VLOOKUP(B207,Calculs!$B$94:$F$99,5), 0))</f>
        <v>0</v>
      </c>
      <c r="BP207" s="40" t="str">
        <f t="shared" si="50"/>
        <v/>
      </c>
      <c r="BQ207" s="219" t="str">
        <f t="shared" si="51"/>
        <v/>
      </c>
      <c r="BR207" s="264" t="str">
        <f t="shared" si="52"/>
        <v/>
      </c>
      <c r="BS207" s="264" t="str">
        <f t="shared" si="53"/>
        <v/>
      </c>
    </row>
    <row r="208" spans="1:71" ht="12.75" customHeight="1">
      <c r="A208" s="217" t="str">
        <f>IF(' Peticions ET'!A198="", "",' Peticions ET'!A198)</f>
        <v/>
      </c>
      <c r="B208" s="167" t="str">
        <f t="shared" si="54"/>
        <v/>
      </c>
      <c r="C208" s="167" t="str">
        <f>IF(' Peticions ET'!B198="", "",' Peticions ET'!B198)</f>
        <v/>
      </c>
      <c r="D208" s="167" t="str">
        <f>IF(' Peticions ET'!C198="", "",' Peticions ET'!C198)</f>
        <v/>
      </c>
      <c r="E208" s="167" t="str">
        <f>IF(' Peticions ET'!D198="", "",' Peticions ET'!D198)</f>
        <v/>
      </c>
      <c r="F208" s="166" t="str">
        <f>IF(' Peticions ET'!E198="", "",' Peticions ET'!E198)</f>
        <v/>
      </c>
      <c r="G208" s="166" t="str">
        <f>IF(' Peticions ET'!F198="", "",' Peticions ET'!F198)</f>
        <v/>
      </c>
      <c r="H208" s="30" t="str">
        <f>IF(' Peticions ET'!G198="", "",' Peticions ET'!G198)</f>
        <v/>
      </c>
      <c r="I208" s="40" t="str">
        <f>IF(' Peticions ET'!H198="", "",' Peticions ET'!H198)</f>
        <v/>
      </c>
      <c r="J208" s="40" t="str">
        <f>IF(' Peticions ET'!I198="", "",' Peticions ET'!I198)</f>
        <v/>
      </c>
      <c r="K208" s="40" t="str">
        <f>IF(' Peticions ET'!J198="", "",' Peticions ET'!J198)</f>
        <v/>
      </c>
      <c r="L208" s="30" t="str">
        <f>IF(' Peticions ET'!K198="", "",' Peticions ET'!K198)</f>
        <v/>
      </c>
      <c r="M208" s="30" t="str">
        <f>IF(' Peticions ET'!L198="", "",' Peticions ET'!L198)</f>
        <v/>
      </c>
      <c r="N208" s="30" t="str">
        <f>IF(' Peticions ET'!M198="", "",' Peticions ET'!M198)</f>
        <v/>
      </c>
      <c r="O208" s="40" t="str">
        <f>IF(' Peticions ET'!O198="", "",' Peticions ET'!O198)</f>
        <v/>
      </c>
      <c r="P208" s="7" t="str">
        <f>IF(' Peticions ET'!N198="", "",' Peticions ET'!N198)</f>
        <v/>
      </c>
      <c r="Q208" s="31" t="str">
        <f>IF(' Peticions ET'!R198="", "",' Peticions ET'!R198)</f>
        <v/>
      </c>
      <c r="R208" s="31" t="str">
        <f>IF(' Peticions ET'!S198="", "",' Peticions ET'!S198)</f>
        <v/>
      </c>
      <c r="S208" t="str">
        <f>IF(' Peticions ET'!P198="", "",' Peticions ET'!P198)</f>
        <v/>
      </c>
      <c r="T208" s="264" t="str">
        <f>IF(' Peticions ET'!Q198="", "",' Peticions ET'!Q198)</f>
        <v/>
      </c>
      <c r="U208" s="1"/>
      <c r="V208" s="1"/>
      <c r="W208" s="3"/>
      <c r="X208" s="31"/>
      <c r="Y208" s="31"/>
      <c r="Z208" s="31"/>
      <c r="AA208" s="32"/>
      <c r="AB208" s="33"/>
      <c r="AC208" s="33"/>
      <c r="AD208" s="33"/>
      <c r="AE208" s="33"/>
      <c r="AF208" s="34"/>
      <c r="AG208" s="34"/>
      <c r="AH208" s="34"/>
      <c r="AI208" s="34"/>
      <c r="AJ208" s="35" t="str">
        <f>IF(' Peticions ET'!Z198="", "",' Peticions ET'!Z198)</f>
        <v/>
      </c>
      <c r="AK208" s="143"/>
      <c r="AL208" s="36"/>
      <c r="AM208" s="37" t="str">
        <f t="shared" si="40"/>
        <v/>
      </c>
      <c r="AN208" s="38" t="str">
        <f t="shared" si="41"/>
        <v/>
      </c>
      <c r="AO208" s="39" t="str">
        <f t="shared" si="42"/>
        <v/>
      </c>
      <c r="AP208" s="40" t="str">
        <f t="shared" si="43"/>
        <v/>
      </c>
      <c r="AQ208" s="229" t="str">
        <f t="shared" si="44"/>
        <v/>
      </c>
      <c r="AR208" s="220">
        <f>IF(A208="",0,IF(BJ208="S",COUNTIF($AQ$17:AQ208,AQ208),0))</f>
        <v>0</v>
      </c>
      <c r="AS208" s="41" t="str">
        <f t="shared" si="55"/>
        <v/>
      </c>
      <c r="AT208" s="42">
        <f xml:space="preserve"> IF(AS208&lt;&gt;"",VLOOKUP(AS208,Calculs!$B$2:$C$34,2,FALSE),0)</f>
        <v>0</v>
      </c>
      <c r="AU208" s="42">
        <f>IF(I208&lt;&gt;"",IF(LEFT(I208,1)="S", Calculs!$C$63,0),0)</f>
        <v>0</v>
      </c>
      <c r="AV208" s="42">
        <f>IF(J208&lt;&gt;"",IF(LEFT(J208,1)="S", Calculs!$C$53,0),0)</f>
        <v>0</v>
      </c>
      <c r="AW208" s="42">
        <f>IF(K208&lt;&gt;"",IF(LEFT(K208,1)="S", Calculs!$C$54,0),0)</f>
        <v>0</v>
      </c>
      <c r="AX208" s="43" t="str">
        <f t="shared" si="45"/>
        <v/>
      </c>
      <c r="AY208" s="43" t="str">
        <f t="shared" si="46"/>
        <v/>
      </c>
      <c r="AZ208" s="43">
        <f>SUMIF(Calculs!$B$2:$B$34,AX208,Calculs!$C$2:$C$34)</f>
        <v>0</v>
      </c>
      <c r="BA208" s="42">
        <f>IF(O208&lt;&gt;"",IF(LEFT(O208,1)="S", Calculs!$C$54,0),0)</f>
        <v>0</v>
      </c>
      <c r="BB208" s="42">
        <f>IF(P208&lt;&gt;"",IF(LEFT(P208,1)="S", Calculs!$C$53,0),0)</f>
        <v>0</v>
      </c>
      <c r="BC208" s="229" t="str">
        <f t="shared" si="47"/>
        <v/>
      </c>
      <c r="BD208" s="220">
        <f>IF(A208="",0, IF(BK208="S",COUNTIF($BC$17:BC208,BC208),0))</f>
        <v>0</v>
      </c>
      <c r="BE208" s="42">
        <f xml:space="preserve"> IF(Q208&lt;&gt;"",IF(Q208&lt;&gt;"Sense monitor",VLOOKUP(_xlfn.CONCAT(LEFT(Q208,2),IF(BF208="NO",".SA",".AA")),Calculs!$B$41:$C$48,2,FALSE),0),0)</f>
        <v>0</v>
      </c>
      <c r="BF208" s="42" t="str">
        <f t="shared" si="48"/>
        <v>NO</v>
      </c>
      <c r="BG208" s="43" t="str">
        <f t="shared" si="56"/>
        <v/>
      </c>
      <c r="BH208" s="42">
        <f>SUMIF(Calculs!$B$32:$B$36,TRIM(BG208),Calculs!$C$32:$C$36)</f>
        <v>0</v>
      </c>
      <c r="BI208" s="42">
        <f>IF(T208&lt;&gt;"",IF(LEFT(T208,1)="S", SUMIF(Calculs!$B$67:$B$70, TRIM(BG208), Calculs!$C$67:$C$70),0),0)</f>
        <v>0</v>
      </c>
      <c r="BJ208" s="40" t="str">
        <f t="shared" si="57"/>
        <v>N</v>
      </c>
      <c r="BK208" s="219" t="str">
        <f t="shared" si="49"/>
        <v>N</v>
      </c>
      <c r="BL208" s="42">
        <f t="shared" si="58"/>
        <v>0</v>
      </c>
      <c r="BM208" s="42"/>
      <c r="BN208" s="42"/>
      <c r="BO208" s="42">
        <f>IF(B208="",0,IF(AND(BJ208="S",AR208=1), VLOOKUP(B208,Calculs!$B$94:$D$99,3), 0) + IF(AND(BK208="S",BD208=1), VLOOKUP(B208,Calculs!$B$94:$F$99,5), 0))</f>
        <v>0</v>
      </c>
      <c r="BP208" s="40" t="str">
        <f t="shared" si="50"/>
        <v/>
      </c>
      <c r="BQ208" s="219" t="str">
        <f t="shared" si="51"/>
        <v/>
      </c>
      <c r="BR208" s="264" t="str">
        <f t="shared" si="52"/>
        <v/>
      </c>
      <c r="BS208" s="264" t="str">
        <f t="shared" si="53"/>
        <v/>
      </c>
    </row>
    <row r="209" spans="1:71" ht="12.75" customHeight="1">
      <c r="A209" s="217" t="str">
        <f>IF(' Peticions ET'!A199="", "",' Peticions ET'!A199)</f>
        <v/>
      </c>
      <c r="B209" s="167" t="str">
        <f t="shared" si="54"/>
        <v/>
      </c>
      <c r="C209" s="167" t="str">
        <f>IF(' Peticions ET'!B199="", "",' Peticions ET'!B199)</f>
        <v/>
      </c>
      <c r="D209" s="167" t="str">
        <f>IF(' Peticions ET'!C199="", "",' Peticions ET'!C199)</f>
        <v/>
      </c>
      <c r="E209" s="167" t="str">
        <f>IF(' Peticions ET'!D199="", "",' Peticions ET'!D199)</f>
        <v/>
      </c>
      <c r="F209" s="166" t="str">
        <f>IF(' Peticions ET'!E199="", "",' Peticions ET'!E199)</f>
        <v/>
      </c>
      <c r="G209" s="166" t="str">
        <f>IF(' Peticions ET'!F199="", "",' Peticions ET'!F199)</f>
        <v/>
      </c>
      <c r="H209" s="30" t="str">
        <f>IF(' Peticions ET'!G199="", "",' Peticions ET'!G199)</f>
        <v/>
      </c>
      <c r="I209" s="40" t="str">
        <f>IF(' Peticions ET'!H199="", "",' Peticions ET'!H199)</f>
        <v/>
      </c>
      <c r="J209" s="40" t="str">
        <f>IF(' Peticions ET'!I199="", "",' Peticions ET'!I199)</f>
        <v/>
      </c>
      <c r="K209" s="40" t="str">
        <f>IF(' Peticions ET'!J199="", "",' Peticions ET'!J199)</f>
        <v/>
      </c>
      <c r="L209" s="30" t="str">
        <f>IF(' Peticions ET'!K199="", "",' Peticions ET'!K199)</f>
        <v/>
      </c>
      <c r="M209" s="30" t="str">
        <f>IF(' Peticions ET'!L199="", "",' Peticions ET'!L199)</f>
        <v/>
      </c>
      <c r="N209" s="30" t="str">
        <f>IF(' Peticions ET'!M199="", "",' Peticions ET'!M199)</f>
        <v/>
      </c>
      <c r="O209" s="40" t="str">
        <f>IF(' Peticions ET'!O199="", "",' Peticions ET'!O199)</f>
        <v/>
      </c>
      <c r="P209" s="7" t="str">
        <f>IF(' Peticions ET'!N199="", "",' Peticions ET'!N199)</f>
        <v/>
      </c>
      <c r="Q209" s="31" t="str">
        <f>IF(' Peticions ET'!R199="", "",' Peticions ET'!R199)</f>
        <v/>
      </c>
      <c r="R209" s="31" t="str">
        <f>IF(' Peticions ET'!S199="", "",' Peticions ET'!S199)</f>
        <v/>
      </c>
      <c r="S209" t="str">
        <f>IF(' Peticions ET'!P199="", "",' Peticions ET'!P199)</f>
        <v/>
      </c>
      <c r="T209" s="264" t="str">
        <f>IF(' Peticions ET'!Q199="", "",' Peticions ET'!Q199)</f>
        <v/>
      </c>
      <c r="U209" s="1"/>
      <c r="V209" s="1"/>
      <c r="W209" s="3"/>
      <c r="X209" s="31"/>
      <c r="Y209" s="31"/>
      <c r="Z209" s="31"/>
      <c r="AA209" s="32"/>
      <c r="AB209" s="33"/>
      <c r="AC209" s="33"/>
      <c r="AD209" s="33"/>
      <c r="AE209" s="33"/>
      <c r="AF209" s="34"/>
      <c r="AG209" s="34"/>
      <c r="AH209" s="34"/>
      <c r="AI209" s="34"/>
      <c r="AJ209" s="35" t="str">
        <f>IF(' Peticions ET'!Z199="", "",' Peticions ET'!Z199)</f>
        <v/>
      </c>
      <c r="AK209" s="143"/>
      <c r="AL209" s="36"/>
      <c r="AM209" s="37" t="str">
        <f t="shared" ref="AM209:AM272" si="59">$AM$12</f>
        <v/>
      </c>
      <c r="AN209" s="38" t="str">
        <f t="shared" ref="AN209:AN272" si="60">$AN$12</f>
        <v/>
      </c>
      <c r="AO209" s="39" t="str">
        <f t="shared" ref="AO209:AO272" si="61">IF(LEFT(B209,3)="Dir", "Sí","")</f>
        <v/>
      </c>
      <c r="AP209" s="40" t="str">
        <f t="shared" ref="AP209:AP272" si="62">IF(LEFT(B209,3)="Dir", "DIR"&amp;AN209, IF(LEFT(B209,3)="PDI", B209, IF(LEFT(B209,5)="PAS t", "PAST",B209)))</f>
        <v/>
      </c>
      <c r="AQ209" s="229" t="str">
        <f t="shared" ref="AQ209:AQ272" si="63">IF(BJ209="S",CONCATENATE(A209,".",AP209,".",BJ209),"")</f>
        <v/>
      </c>
      <c r="AR209" s="220">
        <f>IF(A209="",0,IF(BJ209="S",COUNTIF($AQ$17:AQ209,AQ209),0))</f>
        <v>0</v>
      </c>
      <c r="AS209" s="41" t="str">
        <f t="shared" si="55"/>
        <v/>
      </c>
      <c r="AT209" s="42">
        <f xml:space="preserve"> IF(AS209&lt;&gt;"",VLOOKUP(AS209,Calculs!$B$2:$C$34,2,FALSE),0)</f>
        <v>0</v>
      </c>
      <c r="AU209" s="42">
        <f>IF(I209&lt;&gt;"",IF(LEFT(I209,1)="S", Calculs!$C$63,0),0)</f>
        <v>0</v>
      </c>
      <c r="AV209" s="42">
        <f>IF(J209&lt;&gt;"",IF(LEFT(J209,1)="S", Calculs!$C$53,0),0)</f>
        <v>0</v>
      </c>
      <c r="AW209" s="42">
        <f>IF(K209&lt;&gt;"",IF(LEFT(K209,1)="S", Calculs!$C$54,0),0)</f>
        <v>0</v>
      </c>
      <c r="AX209" s="43" t="str">
        <f t="shared" ref="AX209:AX272" si="64">IF(L209&lt;&gt;"",CONCATENATE(LEFT(L209,3),IF(M209="Linux",".L",".W")),"")</f>
        <v/>
      </c>
      <c r="AY209" s="43" t="str">
        <f t="shared" ref="AY209:AY272" si="65">IF(AX209&lt;&gt;"",IF(LEFT(N209,3)="Com","Compacte",IF(LEFT(N209,3)="Min","Minitorre","?")),"")</f>
        <v/>
      </c>
      <c r="AZ209" s="43">
        <f>SUMIF(Calculs!$B$2:$B$34,AX209,Calculs!$C$2:$C$34)</f>
        <v>0</v>
      </c>
      <c r="BA209" s="42">
        <f>IF(O209&lt;&gt;"",IF(LEFT(O209,1)="S", Calculs!$C$54,0),0)</f>
        <v>0</v>
      </c>
      <c r="BB209" s="42">
        <f>IF(P209&lt;&gt;"",IF(LEFT(P209,1)="S", Calculs!$C$53,0),0)</f>
        <v>0</v>
      </c>
      <c r="BC209" s="229" t="str">
        <f t="shared" ref="BC209:BC272" si="66">IF(BK209="S",CONCATENATE(A209,".",AP209,".",BK209),"")</f>
        <v/>
      </c>
      <c r="BD209" s="220">
        <f>IF(A209="",0, IF(BK209="S",COUNTIF($BC$17:BC209,BC209),0))</f>
        <v>0</v>
      </c>
      <c r="BE209" s="42">
        <f xml:space="preserve"> IF(Q209&lt;&gt;"",IF(Q209&lt;&gt;"Sense monitor",VLOOKUP(_xlfn.CONCAT(LEFT(Q209,2),IF(BF209="NO",".SA",".AA")),Calculs!$B$41:$C$48,2,FALSE),0),0)</f>
        <v>0</v>
      </c>
      <c r="BF209" s="42" t="str">
        <f t="shared" ref="BF209:BF272" si="67">IF(LEFT(R209,1)="S","SI","NO")</f>
        <v>NO</v>
      </c>
      <c r="BG209" s="43" t="str">
        <f t="shared" si="56"/>
        <v/>
      </c>
      <c r="BH209" s="42">
        <f>SUMIF(Calculs!$B$32:$B$36,TRIM(BG209),Calculs!$C$32:$C$36)</f>
        <v>0</v>
      </c>
      <c r="BI209" s="42">
        <f>IF(T209&lt;&gt;"",IF(LEFT(T209,1)="S", SUMIF(Calculs!$B$67:$B$70, TRIM(BG209), Calculs!$C$67:$C$70),0),0)</f>
        <v>0</v>
      </c>
      <c r="BJ209" s="40" t="str">
        <f t="shared" si="57"/>
        <v>N</v>
      </c>
      <c r="BK209" s="219" t="str">
        <f t="shared" ref="BK209:BK272" si="68">IF(Q209&lt;&gt;"",IF(LEFT(Q209,1)="M","S","N"),"N")</f>
        <v>N</v>
      </c>
      <c r="BL209" s="42">
        <f t="shared" si="58"/>
        <v>0</v>
      </c>
      <c r="BM209" s="42"/>
      <c r="BN209" s="42"/>
      <c r="BO209" s="42">
        <f>IF(B209="",0,IF(AND(BJ209="S",AR209=1), VLOOKUP(B209,Calculs!$B$94:$D$99,3), 0) + IF(AND(BK209="S",BD209=1), VLOOKUP(B209,Calculs!$B$94:$F$99,5), 0))</f>
        <v>0</v>
      </c>
      <c r="BP209" s="40" t="str">
        <f t="shared" ref="BP209:BP272" si="69">IF(AND(BJ209="S",AR209=1 ),AP209,"")</f>
        <v/>
      </c>
      <c r="BQ209" s="219" t="str">
        <f t="shared" ref="BQ209:BQ272" si="70">IF(AND(BK209="S",BD209=1),AP209,"")</f>
        <v/>
      </c>
      <c r="BR209" s="264" t="str">
        <f t="shared" ref="BR209:BR272" si="71">IF(BJ209="S",AP209,"")</f>
        <v/>
      </c>
      <c r="BS209" s="264" t="str">
        <f t="shared" ref="BS209:BS272" si="72">IF(BK209="S",AP209,"")</f>
        <v/>
      </c>
    </row>
    <row r="210" spans="1:71" ht="12.75" customHeight="1">
      <c r="A210" s="217" t="str">
        <f>IF(' Peticions ET'!A200="", "",' Peticions ET'!A200)</f>
        <v/>
      </c>
      <c r="B210" s="167" t="str">
        <f t="shared" ref="B210:B273" si="73">IF(OR(A210&lt;&gt;"",F210&lt;&gt;""),"PDI TC","")</f>
        <v/>
      </c>
      <c r="C210" s="167" t="str">
        <f>IF(' Peticions ET'!B200="", "",' Peticions ET'!B200)</f>
        <v/>
      </c>
      <c r="D210" s="167" t="str">
        <f>IF(' Peticions ET'!C200="", "",' Peticions ET'!C200)</f>
        <v/>
      </c>
      <c r="E210" s="167" t="str">
        <f>IF(' Peticions ET'!D200="", "",' Peticions ET'!D200)</f>
        <v/>
      </c>
      <c r="F210" s="166" t="str">
        <f>IF(' Peticions ET'!E200="", "",' Peticions ET'!E200)</f>
        <v/>
      </c>
      <c r="G210" s="166" t="str">
        <f>IF(' Peticions ET'!F200="", "",' Peticions ET'!F200)</f>
        <v/>
      </c>
      <c r="H210" s="30" t="str">
        <f>IF(' Peticions ET'!G200="", "",' Peticions ET'!G200)</f>
        <v/>
      </c>
      <c r="I210" s="40" t="str">
        <f>IF(' Peticions ET'!H200="", "",' Peticions ET'!H200)</f>
        <v/>
      </c>
      <c r="J210" s="40" t="str">
        <f>IF(' Peticions ET'!I200="", "",' Peticions ET'!I200)</f>
        <v/>
      </c>
      <c r="K210" s="40" t="str">
        <f>IF(' Peticions ET'!J200="", "",' Peticions ET'!J200)</f>
        <v/>
      </c>
      <c r="L210" s="30" t="str">
        <f>IF(' Peticions ET'!K200="", "",' Peticions ET'!K200)</f>
        <v/>
      </c>
      <c r="M210" s="30" t="str">
        <f>IF(' Peticions ET'!L200="", "",' Peticions ET'!L200)</f>
        <v/>
      </c>
      <c r="N210" s="30" t="str">
        <f>IF(' Peticions ET'!M200="", "",' Peticions ET'!M200)</f>
        <v/>
      </c>
      <c r="O210" s="40" t="str">
        <f>IF(' Peticions ET'!O200="", "",' Peticions ET'!O200)</f>
        <v/>
      </c>
      <c r="P210" s="7" t="str">
        <f>IF(' Peticions ET'!N200="", "",' Peticions ET'!N200)</f>
        <v/>
      </c>
      <c r="Q210" s="31" t="str">
        <f>IF(' Peticions ET'!R200="", "",' Peticions ET'!R200)</f>
        <v/>
      </c>
      <c r="R210" s="31" t="str">
        <f>IF(' Peticions ET'!S200="", "",' Peticions ET'!S200)</f>
        <v/>
      </c>
      <c r="S210" t="str">
        <f>IF(' Peticions ET'!P200="", "",' Peticions ET'!P200)</f>
        <v/>
      </c>
      <c r="T210" s="264" t="str">
        <f>IF(' Peticions ET'!Q200="", "",' Peticions ET'!Q200)</f>
        <v/>
      </c>
      <c r="U210" s="1"/>
      <c r="V210" s="1"/>
      <c r="W210" s="3"/>
      <c r="X210" s="31"/>
      <c r="Y210" s="31"/>
      <c r="Z210" s="31"/>
      <c r="AA210" s="32"/>
      <c r="AB210" s="33"/>
      <c r="AC210" s="33"/>
      <c r="AD210" s="33"/>
      <c r="AE210" s="33"/>
      <c r="AF210" s="34"/>
      <c r="AG210" s="34"/>
      <c r="AH210" s="34"/>
      <c r="AI210" s="34"/>
      <c r="AJ210" s="35" t="str">
        <f>IF(' Peticions ET'!Z200="", "",' Peticions ET'!Z200)</f>
        <v/>
      </c>
      <c r="AK210" s="143"/>
      <c r="AL210" s="36"/>
      <c r="AM210" s="37" t="str">
        <f t="shared" si="59"/>
        <v/>
      </c>
      <c r="AN210" s="38" t="str">
        <f t="shared" si="60"/>
        <v/>
      </c>
      <c r="AO210" s="39" t="str">
        <f t="shared" si="61"/>
        <v/>
      </c>
      <c r="AP210" s="40" t="str">
        <f t="shared" si="62"/>
        <v/>
      </c>
      <c r="AQ210" s="229" t="str">
        <f t="shared" si="63"/>
        <v/>
      </c>
      <c r="AR210" s="220">
        <f>IF(A210="",0,IF(BJ210="S",COUNTIF($AQ$17:AQ210,AQ210),0))</f>
        <v>0</v>
      </c>
      <c r="AS210" s="41" t="str">
        <f t="shared" ref="AS210:AS273" si="74">IF(G210&lt;&gt;"",CONCATENATE(LEFT(G210,2),IF(H210="Linux",".L",".W")),"")</f>
        <v/>
      </c>
      <c r="AT210" s="42">
        <f xml:space="preserve"> IF(AS210&lt;&gt;"",VLOOKUP(AS210,Calculs!$B$2:$C$34,2,FALSE),0)</f>
        <v>0</v>
      </c>
      <c r="AU210" s="42">
        <f>IF(I210&lt;&gt;"",IF(LEFT(I210,1)="S", Calculs!$C$63,0),0)</f>
        <v>0</v>
      </c>
      <c r="AV210" s="42">
        <f>IF(J210&lt;&gt;"",IF(LEFT(J210,1)="S", Calculs!$C$53,0),0)</f>
        <v>0</v>
      </c>
      <c r="AW210" s="42">
        <f>IF(K210&lt;&gt;"",IF(LEFT(K210,1)="S", Calculs!$C$54,0),0)</f>
        <v>0</v>
      </c>
      <c r="AX210" s="43" t="str">
        <f t="shared" si="64"/>
        <v/>
      </c>
      <c r="AY210" s="43" t="str">
        <f t="shared" si="65"/>
        <v/>
      </c>
      <c r="AZ210" s="43">
        <f>SUMIF(Calculs!$B$2:$B$34,AX210,Calculs!$C$2:$C$34)</f>
        <v>0</v>
      </c>
      <c r="BA210" s="42">
        <f>IF(O210&lt;&gt;"",IF(LEFT(O210,1)="S", Calculs!$C$54,0),0)</f>
        <v>0</v>
      </c>
      <c r="BB210" s="42">
        <f>IF(P210&lt;&gt;"",IF(LEFT(P210,1)="S", Calculs!$C$53,0),0)</f>
        <v>0</v>
      </c>
      <c r="BC210" s="229" t="str">
        <f t="shared" si="66"/>
        <v/>
      </c>
      <c r="BD210" s="220">
        <f>IF(A210="",0, IF(BK210="S",COUNTIF($BC$17:BC210,BC210),0))</f>
        <v>0</v>
      </c>
      <c r="BE210" s="42">
        <f xml:space="preserve"> IF(Q210&lt;&gt;"",IF(Q210&lt;&gt;"Sense monitor",VLOOKUP(_xlfn.CONCAT(LEFT(Q210,2),IF(BF210="NO",".SA",".AA")),Calculs!$B$41:$C$48,2,FALSE),0),0)</f>
        <v>0</v>
      </c>
      <c r="BF210" s="42" t="str">
        <f t="shared" si="67"/>
        <v>NO</v>
      </c>
      <c r="BG210" s="43" t="str">
        <f t="shared" ref="BG210:BG273" si="75">IF(S210&lt;&gt;"",IF(LEFT(S210,2)="MA","MAir",IF(LEFT(S210,1)="i","iMac", IF(LEFT(S210,2)="Mi","Mini", IF(LEFT(S210,2)="MP","MPro","")))),"")</f>
        <v/>
      </c>
      <c r="BH210" s="42">
        <f>SUMIF(Calculs!$B$32:$B$36,TRIM(BG210),Calculs!$C$32:$C$36)</f>
        <v>0</v>
      </c>
      <c r="BI210" s="42">
        <f>IF(T210&lt;&gt;"",IF(LEFT(T210,1)="S", SUMIF(Calculs!$B$67:$B$70, TRIM(BG210), Calculs!$C$67:$C$70),0),0)</f>
        <v>0</v>
      </c>
      <c r="BJ210" s="40" t="str">
        <f t="shared" ref="BJ210:BJ273" si="76">IF(IF(AS210&lt;&gt;"",1,0) + IF(AX210&lt;&gt;"",1,0)+IF(BG210&lt;&gt;"",1,0)&gt;0,"S","N")</f>
        <v>N</v>
      </c>
      <c r="BK210" s="219" t="str">
        <f t="shared" si="68"/>
        <v>N</v>
      </c>
      <c r="BL210" s="42">
        <f t="shared" ref="BL210:BL273" si="77">AT210+AU210+AV210+AW210+AZ210+BA210+BB210+BI210+BE210+BH210</f>
        <v>0</v>
      </c>
      <c r="BM210" s="42"/>
      <c r="BN210" s="42"/>
      <c r="BO210" s="42">
        <f>IF(B210="",0,IF(AND(BJ210="S",AR210=1), VLOOKUP(B210,Calculs!$B$94:$D$99,3), 0) + IF(AND(BK210="S",BD210=1), VLOOKUP(B210,Calculs!$B$94:$F$99,5), 0))</f>
        <v>0</v>
      </c>
      <c r="BP210" s="40" t="str">
        <f t="shared" si="69"/>
        <v/>
      </c>
      <c r="BQ210" s="219" t="str">
        <f t="shared" si="70"/>
        <v/>
      </c>
      <c r="BR210" s="264" t="str">
        <f t="shared" si="71"/>
        <v/>
      </c>
      <c r="BS210" s="264" t="str">
        <f t="shared" si="72"/>
        <v/>
      </c>
    </row>
    <row r="211" spans="1:71" ht="12.75" customHeight="1">
      <c r="A211" s="217" t="str">
        <f>IF(' Peticions ET'!A201="", "",' Peticions ET'!A201)</f>
        <v/>
      </c>
      <c r="B211" s="167" t="str">
        <f t="shared" si="73"/>
        <v/>
      </c>
      <c r="C211" s="167" t="str">
        <f>IF(' Peticions ET'!B201="", "",' Peticions ET'!B201)</f>
        <v/>
      </c>
      <c r="D211" s="167" t="str">
        <f>IF(' Peticions ET'!C201="", "",' Peticions ET'!C201)</f>
        <v/>
      </c>
      <c r="E211" s="167" t="str">
        <f>IF(' Peticions ET'!D201="", "",' Peticions ET'!D201)</f>
        <v/>
      </c>
      <c r="F211" s="166" t="str">
        <f>IF(' Peticions ET'!E201="", "",' Peticions ET'!E201)</f>
        <v/>
      </c>
      <c r="G211" s="166" t="str">
        <f>IF(' Peticions ET'!F201="", "",' Peticions ET'!F201)</f>
        <v/>
      </c>
      <c r="H211" s="30" t="str">
        <f>IF(' Peticions ET'!G201="", "",' Peticions ET'!G201)</f>
        <v/>
      </c>
      <c r="I211" s="40" t="str">
        <f>IF(' Peticions ET'!H201="", "",' Peticions ET'!H201)</f>
        <v/>
      </c>
      <c r="J211" s="40" t="str">
        <f>IF(' Peticions ET'!I201="", "",' Peticions ET'!I201)</f>
        <v/>
      </c>
      <c r="K211" s="40" t="str">
        <f>IF(' Peticions ET'!J201="", "",' Peticions ET'!J201)</f>
        <v/>
      </c>
      <c r="L211" s="30" t="str">
        <f>IF(' Peticions ET'!K201="", "",' Peticions ET'!K201)</f>
        <v/>
      </c>
      <c r="M211" s="30" t="str">
        <f>IF(' Peticions ET'!L201="", "",' Peticions ET'!L201)</f>
        <v/>
      </c>
      <c r="N211" s="30" t="str">
        <f>IF(' Peticions ET'!M201="", "",' Peticions ET'!M201)</f>
        <v/>
      </c>
      <c r="O211" s="40" t="str">
        <f>IF(' Peticions ET'!O201="", "",' Peticions ET'!O201)</f>
        <v/>
      </c>
      <c r="P211" s="7" t="str">
        <f>IF(' Peticions ET'!N201="", "",' Peticions ET'!N201)</f>
        <v/>
      </c>
      <c r="Q211" s="31" t="str">
        <f>IF(' Peticions ET'!R201="", "",' Peticions ET'!R201)</f>
        <v/>
      </c>
      <c r="R211" s="31" t="str">
        <f>IF(' Peticions ET'!S201="", "",' Peticions ET'!S201)</f>
        <v/>
      </c>
      <c r="S211" t="str">
        <f>IF(' Peticions ET'!P201="", "",' Peticions ET'!P201)</f>
        <v/>
      </c>
      <c r="T211" s="264" t="str">
        <f>IF(' Peticions ET'!Q201="", "",' Peticions ET'!Q201)</f>
        <v/>
      </c>
      <c r="U211" s="1"/>
      <c r="V211" s="1"/>
      <c r="W211" s="3"/>
      <c r="X211" s="31"/>
      <c r="Y211" s="31"/>
      <c r="Z211" s="31"/>
      <c r="AA211" s="32"/>
      <c r="AB211" s="33"/>
      <c r="AC211" s="33"/>
      <c r="AD211" s="33"/>
      <c r="AE211" s="33"/>
      <c r="AF211" s="34"/>
      <c r="AG211" s="34"/>
      <c r="AH211" s="34"/>
      <c r="AI211" s="34"/>
      <c r="AJ211" s="35" t="str">
        <f>IF(' Peticions ET'!Z201="", "",' Peticions ET'!Z201)</f>
        <v/>
      </c>
      <c r="AK211" s="143"/>
      <c r="AL211" s="36"/>
      <c r="AM211" s="37" t="str">
        <f t="shared" si="59"/>
        <v/>
      </c>
      <c r="AN211" s="38" t="str">
        <f t="shared" si="60"/>
        <v/>
      </c>
      <c r="AO211" s="39" t="str">
        <f t="shared" si="61"/>
        <v/>
      </c>
      <c r="AP211" s="40" t="str">
        <f t="shared" si="62"/>
        <v/>
      </c>
      <c r="AQ211" s="229" t="str">
        <f t="shared" si="63"/>
        <v/>
      </c>
      <c r="AR211" s="220">
        <f>IF(A211="",0,IF(BJ211="S",COUNTIF($AQ$17:AQ211,AQ211),0))</f>
        <v>0</v>
      </c>
      <c r="AS211" s="41" t="str">
        <f t="shared" si="74"/>
        <v/>
      </c>
      <c r="AT211" s="42">
        <f xml:space="preserve"> IF(AS211&lt;&gt;"",VLOOKUP(AS211,Calculs!$B$2:$C$34,2,FALSE),0)</f>
        <v>0</v>
      </c>
      <c r="AU211" s="42">
        <f>IF(I211&lt;&gt;"",IF(LEFT(I211,1)="S", Calculs!$C$63,0),0)</f>
        <v>0</v>
      </c>
      <c r="AV211" s="42">
        <f>IF(J211&lt;&gt;"",IF(LEFT(J211,1)="S", Calculs!$C$53,0),0)</f>
        <v>0</v>
      </c>
      <c r="AW211" s="42">
        <f>IF(K211&lt;&gt;"",IF(LEFT(K211,1)="S", Calculs!$C$54,0),0)</f>
        <v>0</v>
      </c>
      <c r="AX211" s="43" t="str">
        <f t="shared" si="64"/>
        <v/>
      </c>
      <c r="AY211" s="43" t="str">
        <f t="shared" si="65"/>
        <v/>
      </c>
      <c r="AZ211" s="43">
        <f>SUMIF(Calculs!$B$2:$B$34,AX211,Calculs!$C$2:$C$34)</f>
        <v>0</v>
      </c>
      <c r="BA211" s="42">
        <f>IF(O211&lt;&gt;"",IF(LEFT(O211,1)="S", Calculs!$C$54,0),0)</f>
        <v>0</v>
      </c>
      <c r="BB211" s="42">
        <f>IF(P211&lt;&gt;"",IF(LEFT(P211,1)="S", Calculs!$C$53,0),0)</f>
        <v>0</v>
      </c>
      <c r="BC211" s="229" t="str">
        <f t="shared" si="66"/>
        <v/>
      </c>
      <c r="BD211" s="220">
        <f>IF(A211="",0, IF(BK211="S",COUNTIF($BC$17:BC211,BC211),0))</f>
        <v>0</v>
      </c>
      <c r="BE211" s="42">
        <f xml:space="preserve"> IF(Q211&lt;&gt;"",IF(Q211&lt;&gt;"Sense monitor",VLOOKUP(_xlfn.CONCAT(LEFT(Q211,2),IF(BF211="NO",".SA",".AA")),Calculs!$B$41:$C$48,2,FALSE),0),0)</f>
        <v>0</v>
      </c>
      <c r="BF211" s="42" t="str">
        <f t="shared" si="67"/>
        <v>NO</v>
      </c>
      <c r="BG211" s="43" t="str">
        <f t="shared" si="75"/>
        <v/>
      </c>
      <c r="BH211" s="42">
        <f>SUMIF(Calculs!$B$32:$B$36,TRIM(BG211),Calculs!$C$32:$C$36)</f>
        <v>0</v>
      </c>
      <c r="BI211" s="42">
        <f>IF(T211&lt;&gt;"",IF(LEFT(T211,1)="S", SUMIF(Calculs!$B$67:$B$70, TRIM(BG211), Calculs!$C$67:$C$70),0),0)</f>
        <v>0</v>
      </c>
      <c r="BJ211" s="40" t="str">
        <f t="shared" si="76"/>
        <v>N</v>
      </c>
      <c r="BK211" s="219" t="str">
        <f t="shared" si="68"/>
        <v>N</v>
      </c>
      <c r="BL211" s="42">
        <f t="shared" si="77"/>
        <v>0</v>
      </c>
      <c r="BM211" s="42"/>
      <c r="BN211" s="42"/>
      <c r="BO211" s="42">
        <f>IF(B211="",0,IF(AND(BJ211="S",AR211=1), VLOOKUP(B211,Calculs!$B$94:$D$99,3), 0) + IF(AND(BK211="S",BD211=1), VLOOKUP(B211,Calculs!$B$94:$F$99,5), 0))</f>
        <v>0</v>
      </c>
      <c r="BP211" s="40" t="str">
        <f t="shared" si="69"/>
        <v/>
      </c>
      <c r="BQ211" s="219" t="str">
        <f t="shared" si="70"/>
        <v/>
      </c>
      <c r="BR211" s="264" t="str">
        <f t="shared" si="71"/>
        <v/>
      </c>
      <c r="BS211" s="264" t="str">
        <f t="shared" si="72"/>
        <v/>
      </c>
    </row>
    <row r="212" spans="1:71" ht="12.75" customHeight="1">
      <c r="A212" s="217" t="str">
        <f>IF(' Peticions ET'!A202="", "",' Peticions ET'!A202)</f>
        <v/>
      </c>
      <c r="B212" s="167" t="str">
        <f t="shared" si="73"/>
        <v/>
      </c>
      <c r="C212" s="167" t="str">
        <f>IF(' Peticions ET'!B202="", "",' Peticions ET'!B202)</f>
        <v/>
      </c>
      <c r="D212" s="167" t="str">
        <f>IF(' Peticions ET'!C202="", "",' Peticions ET'!C202)</f>
        <v/>
      </c>
      <c r="E212" s="167" t="str">
        <f>IF(' Peticions ET'!D202="", "",' Peticions ET'!D202)</f>
        <v/>
      </c>
      <c r="F212" s="166" t="str">
        <f>IF(' Peticions ET'!E202="", "",' Peticions ET'!E202)</f>
        <v/>
      </c>
      <c r="G212" s="166" t="str">
        <f>IF(' Peticions ET'!F202="", "",' Peticions ET'!F202)</f>
        <v/>
      </c>
      <c r="H212" s="30" t="str">
        <f>IF(' Peticions ET'!G202="", "",' Peticions ET'!G202)</f>
        <v/>
      </c>
      <c r="I212" s="40" t="str">
        <f>IF(' Peticions ET'!H202="", "",' Peticions ET'!H202)</f>
        <v/>
      </c>
      <c r="J212" s="40" t="str">
        <f>IF(' Peticions ET'!I202="", "",' Peticions ET'!I202)</f>
        <v/>
      </c>
      <c r="K212" s="40" t="str">
        <f>IF(' Peticions ET'!J202="", "",' Peticions ET'!J202)</f>
        <v/>
      </c>
      <c r="L212" s="30" t="str">
        <f>IF(' Peticions ET'!K202="", "",' Peticions ET'!K202)</f>
        <v/>
      </c>
      <c r="M212" s="30" t="str">
        <f>IF(' Peticions ET'!L202="", "",' Peticions ET'!L202)</f>
        <v/>
      </c>
      <c r="N212" s="30" t="str">
        <f>IF(' Peticions ET'!M202="", "",' Peticions ET'!M202)</f>
        <v/>
      </c>
      <c r="O212" s="40" t="str">
        <f>IF(' Peticions ET'!O202="", "",' Peticions ET'!O202)</f>
        <v/>
      </c>
      <c r="P212" s="7" t="str">
        <f>IF(' Peticions ET'!N202="", "",' Peticions ET'!N202)</f>
        <v/>
      </c>
      <c r="Q212" s="31" t="str">
        <f>IF(' Peticions ET'!R202="", "",' Peticions ET'!R202)</f>
        <v/>
      </c>
      <c r="R212" s="31" t="str">
        <f>IF(' Peticions ET'!S202="", "",' Peticions ET'!S202)</f>
        <v/>
      </c>
      <c r="S212" t="str">
        <f>IF(' Peticions ET'!P202="", "",' Peticions ET'!P202)</f>
        <v/>
      </c>
      <c r="T212" s="264" t="str">
        <f>IF(' Peticions ET'!Q202="", "",' Peticions ET'!Q202)</f>
        <v/>
      </c>
      <c r="U212" s="1"/>
      <c r="V212" s="1"/>
      <c r="W212" s="3"/>
      <c r="X212" s="31"/>
      <c r="Y212" s="31"/>
      <c r="Z212" s="31"/>
      <c r="AA212" s="32"/>
      <c r="AB212" s="33"/>
      <c r="AC212" s="33"/>
      <c r="AD212" s="33"/>
      <c r="AE212" s="33"/>
      <c r="AF212" s="34"/>
      <c r="AG212" s="34"/>
      <c r="AH212" s="34"/>
      <c r="AI212" s="34"/>
      <c r="AJ212" s="35" t="str">
        <f>IF(' Peticions ET'!Z202="", "",' Peticions ET'!Z202)</f>
        <v/>
      </c>
      <c r="AK212" s="143"/>
      <c r="AL212" s="36"/>
      <c r="AM212" s="37" t="str">
        <f t="shared" si="59"/>
        <v/>
      </c>
      <c r="AN212" s="38" t="str">
        <f t="shared" si="60"/>
        <v/>
      </c>
      <c r="AO212" s="39" t="str">
        <f t="shared" si="61"/>
        <v/>
      </c>
      <c r="AP212" s="40" t="str">
        <f t="shared" si="62"/>
        <v/>
      </c>
      <c r="AQ212" s="229" t="str">
        <f t="shared" si="63"/>
        <v/>
      </c>
      <c r="AR212" s="220">
        <f>IF(A212="",0,IF(BJ212="S",COUNTIF($AQ$17:AQ212,AQ212),0))</f>
        <v>0</v>
      </c>
      <c r="AS212" s="41" t="str">
        <f t="shared" si="74"/>
        <v/>
      </c>
      <c r="AT212" s="42">
        <f xml:space="preserve"> IF(AS212&lt;&gt;"",VLOOKUP(AS212,Calculs!$B$2:$C$34,2,FALSE),0)</f>
        <v>0</v>
      </c>
      <c r="AU212" s="42">
        <f>IF(I212&lt;&gt;"",IF(LEFT(I212,1)="S", Calculs!$C$63,0),0)</f>
        <v>0</v>
      </c>
      <c r="AV212" s="42">
        <f>IF(J212&lt;&gt;"",IF(LEFT(J212,1)="S", Calculs!$C$53,0),0)</f>
        <v>0</v>
      </c>
      <c r="AW212" s="42">
        <f>IF(K212&lt;&gt;"",IF(LEFT(K212,1)="S", Calculs!$C$54,0),0)</f>
        <v>0</v>
      </c>
      <c r="AX212" s="43" t="str">
        <f t="shared" si="64"/>
        <v/>
      </c>
      <c r="AY212" s="43" t="str">
        <f t="shared" si="65"/>
        <v/>
      </c>
      <c r="AZ212" s="43">
        <f>SUMIF(Calculs!$B$2:$B$34,AX212,Calculs!$C$2:$C$34)</f>
        <v>0</v>
      </c>
      <c r="BA212" s="42">
        <f>IF(O212&lt;&gt;"",IF(LEFT(O212,1)="S", Calculs!$C$54,0),0)</f>
        <v>0</v>
      </c>
      <c r="BB212" s="42">
        <f>IF(P212&lt;&gt;"",IF(LEFT(P212,1)="S", Calculs!$C$53,0),0)</f>
        <v>0</v>
      </c>
      <c r="BC212" s="229" t="str">
        <f t="shared" si="66"/>
        <v/>
      </c>
      <c r="BD212" s="220">
        <f>IF(A212="",0, IF(BK212="S",COUNTIF($BC$17:BC212,BC212),0))</f>
        <v>0</v>
      </c>
      <c r="BE212" s="42">
        <f xml:space="preserve"> IF(Q212&lt;&gt;"",IF(Q212&lt;&gt;"Sense monitor",VLOOKUP(_xlfn.CONCAT(LEFT(Q212,2),IF(BF212="NO",".SA",".AA")),Calculs!$B$41:$C$48,2,FALSE),0),0)</f>
        <v>0</v>
      </c>
      <c r="BF212" s="42" t="str">
        <f t="shared" si="67"/>
        <v>NO</v>
      </c>
      <c r="BG212" s="43" t="str">
        <f t="shared" si="75"/>
        <v/>
      </c>
      <c r="BH212" s="42">
        <f>SUMIF(Calculs!$B$32:$B$36,TRIM(BG212),Calculs!$C$32:$C$36)</f>
        <v>0</v>
      </c>
      <c r="BI212" s="42">
        <f>IF(T212&lt;&gt;"",IF(LEFT(T212,1)="S", SUMIF(Calculs!$B$67:$B$70, TRIM(BG212), Calculs!$C$67:$C$70),0),0)</f>
        <v>0</v>
      </c>
      <c r="BJ212" s="40" t="str">
        <f t="shared" si="76"/>
        <v>N</v>
      </c>
      <c r="BK212" s="219" t="str">
        <f t="shared" si="68"/>
        <v>N</v>
      </c>
      <c r="BL212" s="42">
        <f t="shared" si="77"/>
        <v>0</v>
      </c>
      <c r="BM212" s="42"/>
      <c r="BN212" s="42"/>
      <c r="BO212" s="42">
        <f>IF(B212="",0,IF(AND(BJ212="S",AR212=1), VLOOKUP(B212,Calculs!$B$94:$D$99,3), 0) + IF(AND(BK212="S",BD212=1), VLOOKUP(B212,Calculs!$B$94:$F$99,5), 0))</f>
        <v>0</v>
      </c>
      <c r="BP212" s="40" t="str">
        <f t="shared" si="69"/>
        <v/>
      </c>
      <c r="BQ212" s="219" t="str">
        <f t="shared" si="70"/>
        <v/>
      </c>
      <c r="BR212" s="264" t="str">
        <f t="shared" si="71"/>
        <v/>
      </c>
      <c r="BS212" s="264" t="str">
        <f t="shared" si="72"/>
        <v/>
      </c>
    </row>
    <row r="213" spans="1:71" ht="12.75" customHeight="1">
      <c r="A213" s="217" t="str">
        <f>IF(' Peticions ET'!A203="", "",' Peticions ET'!A203)</f>
        <v/>
      </c>
      <c r="B213" s="167" t="str">
        <f t="shared" si="73"/>
        <v/>
      </c>
      <c r="C213" s="167" t="str">
        <f>IF(' Peticions ET'!B203="", "",' Peticions ET'!B203)</f>
        <v/>
      </c>
      <c r="D213" s="167" t="str">
        <f>IF(' Peticions ET'!C203="", "",' Peticions ET'!C203)</f>
        <v/>
      </c>
      <c r="E213" s="167" t="str">
        <f>IF(' Peticions ET'!D203="", "",' Peticions ET'!D203)</f>
        <v/>
      </c>
      <c r="F213" s="166" t="str">
        <f>IF(' Peticions ET'!E203="", "",' Peticions ET'!E203)</f>
        <v/>
      </c>
      <c r="G213" s="166" t="str">
        <f>IF(' Peticions ET'!F203="", "",' Peticions ET'!F203)</f>
        <v/>
      </c>
      <c r="H213" s="30" t="str">
        <f>IF(' Peticions ET'!G203="", "",' Peticions ET'!G203)</f>
        <v/>
      </c>
      <c r="I213" s="40" t="str">
        <f>IF(' Peticions ET'!H203="", "",' Peticions ET'!H203)</f>
        <v/>
      </c>
      <c r="J213" s="40" t="str">
        <f>IF(' Peticions ET'!I203="", "",' Peticions ET'!I203)</f>
        <v/>
      </c>
      <c r="K213" s="40" t="str">
        <f>IF(' Peticions ET'!J203="", "",' Peticions ET'!J203)</f>
        <v/>
      </c>
      <c r="L213" s="30" t="str">
        <f>IF(' Peticions ET'!K203="", "",' Peticions ET'!K203)</f>
        <v/>
      </c>
      <c r="M213" s="30" t="str">
        <f>IF(' Peticions ET'!L203="", "",' Peticions ET'!L203)</f>
        <v/>
      </c>
      <c r="N213" s="30" t="str">
        <f>IF(' Peticions ET'!M203="", "",' Peticions ET'!M203)</f>
        <v/>
      </c>
      <c r="O213" s="40" t="str">
        <f>IF(' Peticions ET'!O203="", "",' Peticions ET'!O203)</f>
        <v/>
      </c>
      <c r="P213" s="7" t="str">
        <f>IF(' Peticions ET'!N203="", "",' Peticions ET'!N203)</f>
        <v/>
      </c>
      <c r="Q213" s="31" t="str">
        <f>IF(' Peticions ET'!R203="", "",' Peticions ET'!R203)</f>
        <v/>
      </c>
      <c r="R213" s="31" t="str">
        <f>IF(' Peticions ET'!S203="", "",' Peticions ET'!S203)</f>
        <v/>
      </c>
      <c r="S213" t="str">
        <f>IF(' Peticions ET'!P203="", "",' Peticions ET'!P203)</f>
        <v/>
      </c>
      <c r="T213" s="264" t="str">
        <f>IF(' Peticions ET'!Q203="", "",' Peticions ET'!Q203)</f>
        <v/>
      </c>
      <c r="U213" s="1"/>
      <c r="V213" s="1"/>
      <c r="W213" s="3"/>
      <c r="X213" s="31"/>
      <c r="Y213" s="31"/>
      <c r="Z213" s="31"/>
      <c r="AA213" s="32"/>
      <c r="AB213" s="33"/>
      <c r="AC213" s="33"/>
      <c r="AD213" s="33"/>
      <c r="AE213" s="33"/>
      <c r="AF213" s="34"/>
      <c r="AG213" s="34"/>
      <c r="AH213" s="34"/>
      <c r="AI213" s="34"/>
      <c r="AJ213" s="35" t="str">
        <f>IF(' Peticions ET'!Z203="", "",' Peticions ET'!Z203)</f>
        <v/>
      </c>
      <c r="AK213" s="143"/>
      <c r="AL213" s="36"/>
      <c r="AM213" s="37" t="str">
        <f t="shared" si="59"/>
        <v/>
      </c>
      <c r="AN213" s="38" t="str">
        <f t="shared" si="60"/>
        <v/>
      </c>
      <c r="AO213" s="39" t="str">
        <f t="shared" si="61"/>
        <v/>
      </c>
      <c r="AP213" s="40" t="str">
        <f t="shared" si="62"/>
        <v/>
      </c>
      <c r="AQ213" s="229" t="str">
        <f t="shared" si="63"/>
        <v/>
      </c>
      <c r="AR213" s="220">
        <f>IF(A213="",0,IF(BJ213="S",COUNTIF($AQ$17:AQ213,AQ213),0))</f>
        <v>0</v>
      </c>
      <c r="AS213" s="41" t="str">
        <f t="shared" si="74"/>
        <v/>
      </c>
      <c r="AT213" s="42">
        <f xml:space="preserve"> IF(AS213&lt;&gt;"",VLOOKUP(AS213,Calculs!$B$2:$C$34,2,FALSE),0)</f>
        <v>0</v>
      </c>
      <c r="AU213" s="42">
        <f>IF(I213&lt;&gt;"",IF(LEFT(I213,1)="S", Calculs!$C$63,0),0)</f>
        <v>0</v>
      </c>
      <c r="AV213" s="42">
        <f>IF(J213&lt;&gt;"",IF(LEFT(J213,1)="S", Calculs!$C$53,0),0)</f>
        <v>0</v>
      </c>
      <c r="AW213" s="42">
        <f>IF(K213&lt;&gt;"",IF(LEFT(K213,1)="S", Calculs!$C$54,0),0)</f>
        <v>0</v>
      </c>
      <c r="AX213" s="43" t="str">
        <f t="shared" si="64"/>
        <v/>
      </c>
      <c r="AY213" s="43" t="str">
        <f t="shared" si="65"/>
        <v/>
      </c>
      <c r="AZ213" s="43">
        <f>SUMIF(Calculs!$B$2:$B$34,AX213,Calculs!$C$2:$C$34)</f>
        <v>0</v>
      </c>
      <c r="BA213" s="42">
        <f>IF(O213&lt;&gt;"",IF(LEFT(O213,1)="S", Calculs!$C$54,0),0)</f>
        <v>0</v>
      </c>
      <c r="BB213" s="42">
        <f>IF(P213&lt;&gt;"",IF(LEFT(P213,1)="S", Calculs!$C$53,0),0)</f>
        <v>0</v>
      </c>
      <c r="BC213" s="229" t="str">
        <f t="shared" si="66"/>
        <v/>
      </c>
      <c r="BD213" s="220">
        <f>IF(A213="",0, IF(BK213="S",COUNTIF($BC$17:BC213,BC213),0))</f>
        <v>0</v>
      </c>
      <c r="BE213" s="42">
        <f xml:space="preserve"> IF(Q213&lt;&gt;"",IF(Q213&lt;&gt;"Sense monitor",VLOOKUP(_xlfn.CONCAT(LEFT(Q213,2),IF(BF213="NO",".SA",".AA")),Calculs!$B$41:$C$48,2,FALSE),0),0)</f>
        <v>0</v>
      </c>
      <c r="BF213" s="42" t="str">
        <f t="shared" si="67"/>
        <v>NO</v>
      </c>
      <c r="BG213" s="43" t="str">
        <f t="shared" si="75"/>
        <v/>
      </c>
      <c r="BH213" s="42">
        <f>SUMIF(Calculs!$B$32:$B$36,TRIM(BG213),Calculs!$C$32:$C$36)</f>
        <v>0</v>
      </c>
      <c r="BI213" s="42">
        <f>IF(T213&lt;&gt;"",IF(LEFT(T213,1)="S", SUMIF(Calculs!$B$67:$B$70, TRIM(BG213), Calculs!$C$67:$C$70),0),0)</f>
        <v>0</v>
      </c>
      <c r="BJ213" s="40" t="str">
        <f t="shared" si="76"/>
        <v>N</v>
      </c>
      <c r="BK213" s="219" t="str">
        <f t="shared" si="68"/>
        <v>N</v>
      </c>
      <c r="BL213" s="42">
        <f t="shared" si="77"/>
        <v>0</v>
      </c>
      <c r="BM213" s="42"/>
      <c r="BN213" s="42"/>
      <c r="BO213" s="42">
        <f>IF(B213="",0,IF(AND(BJ213="S",AR213=1), VLOOKUP(B213,Calculs!$B$94:$D$99,3), 0) + IF(AND(BK213="S",BD213=1), VLOOKUP(B213,Calculs!$B$94:$F$99,5), 0))</f>
        <v>0</v>
      </c>
      <c r="BP213" s="40" t="str">
        <f t="shared" si="69"/>
        <v/>
      </c>
      <c r="BQ213" s="219" t="str">
        <f t="shared" si="70"/>
        <v/>
      </c>
      <c r="BR213" s="264" t="str">
        <f t="shared" si="71"/>
        <v/>
      </c>
      <c r="BS213" s="264" t="str">
        <f t="shared" si="72"/>
        <v/>
      </c>
    </row>
    <row r="214" spans="1:71" ht="12.75" customHeight="1">
      <c r="A214" s="217" t="str">
        <f>IF(' Peticions ET'!A204="", "",' Peticions ET'!A204)</f>
        <v/>
      </c>
      <c r="B214" s="167" t="str">
        <f t="shared" si="73"/>
        <v/>
      </c>
      <c r="C214" s="167" t="str">
        <f>IF(' Peticions ET'!B204="", "",' Peticions ET'!B204)</f>
        <v/>
      </c>
      <c r="D214" s="167" t="str">
        <f>IF(' Peticions ET'!C204="", "",' Peticions ET'!C204)</f>
        <v/>
      </c>
      <c r="E214" s="167" t="str">
        <f>IF(' Peticions ET'!D204="", "",' Peticions ET'!D204)</f>
        <v/>
      </c>
      <c r="F214" s="166" t="str">
        <f>IF(' Peticions ET'!E204="", "",' Peticions ET'!E204)</f>
        <v/>
      </c>
      <c r="G214" s="166" t="str">
        <f>IF(' Peticions ET'!F204="", "",' Peticions ET'!F204)</f>
        <v/>
      </c>
      <c r="H214" s="30" t="str">
        <f>IF(' Peticions ET'!G204="", "",' Peticions ET'!G204)</f>
        <v/>
      </c>
      <c r="I214" s="40" t="str">
        <f>IF(' Peticions ET'!H204="", "",' Peticions ET'!H204)</f>
        <v/>
      </c>
      <c r="J214" s="40" t="str">
        <f>IF(' Peticions ET'!I204="", "",' Peticions ET'!I204)</f>
        <v/>
      </c>
      <c r="K214" s="40" t="str">
        <f>IF(' Peticions ET'!J204="", "",' Peticions ET'!J204)</f>
        <v/>
      </c>
      <c r="L214" s="30" t="str">
        <f>IF(' Peticions ET'!K204="", "",' Peticions ET'!K204)</f>
        <v/>
      </c>
      <c r="M214" s="30" t="str">
        <f>IF(' Peticions ET'!L204="", "",' Peticions ET'!L204)</f>
        <v/>
      </c>
      <c r="N214" s="30" t="str">
        <f>IF(' Peticions ET'!M204="", "",' Peticions ET'!M204)</f>
        <v/>
      </c>
      <c r="O214" s="40" t="str">
        <f>IF(' Peticions ET'!O204="", "",' Peticions ET'!O204)</f>
        <v/>
      </c>
      <c r="P214" s="7" t="str">
        <f>IF(' Peticions ET'!N204="", "",' Peticions ET'!N204)</f>
        <v/>
      </c>
      <c r="Q214" s="31" t="str">
        <f>IF(' Peticions ET'!R204="", "",' Peticions ET'!R204)</f>
        <v/>
      </c>
      <c r="R214" s="31" t="str">
        <f>IF(' Peticions ET'!S204="", "",' Peticions ET'!S204)</f>
        <v/>
      </c>
      <c r="S214" t="str">
        <f>IF(' Peticions ET'!P204="", "",' Peticions ET'!P204)</f>
        <v/>
      </c>
      <c r="T214" s="264" t="str">
        <f>IF(' Peticions ET'!Q204="", "",' Peticions ET'!Q204)</f>
        <v/>
      </c>
      <c r="U214" s="1"/>
      <c r="V214" s="1"/>
      <c r="W214" s="3"/>
      <c r="X214" s="31"/>
      <c r="Y214" s="31"/>
      <c r="Z214" s="31"/>
      <c r="AA214" s="32"/>
      <c r="AB214" s="33"/>
      <c r="AC214" s="33"/>
      <c r="AD214" s="33"/>
      <c r="AE214" s="33"/>
      <c r="AF214" s="34"/>
      <c r="AG214" s="34"/>
      <c r="AH214" s="34"/>
      <c r="AI214" s="34"/>
      <c r="AJ214" s="35" t="str">
        <f>IF(' Peticions ET'!Z204="", "",' Peticions ET'!Z204)</f>
        <v/>
      </c>
      <c r="AK214" s="143"/>
      <c r="AL214" s="36"/>
      <c r="AM214" s="37" t="str">
        <f t="shared" si="59"/>
        <v/>
      </c>
      <c r="AN214" s="38" t="str">
        <f t="shared" si="60"/>
        <v/>
      </c>
      <c r="AO214" s="39" t="str">
        <f t="shared" si="61"/>
        <v/>
      </c>
      <c r="AP214" s="40" t="str">
        <f t="shared" si="62"/>
        <v/>
      </c>
      <c r="AQ214" s="229" t="str">
        <f t="shared" si="63"/>
        <v/>
      </c>
      <c r="AR214" s="220">
        <f>IF(A214="",0,IF(BJ214="S",COUNTIF($AQ$17:AQ214,AQ214),0))</f>
        <v>0</v>
      </c>
      <c r="AS214" s="41" t="str">
        <f t="shared" si="74"/>
        <v/>
      </c>
      <c r="AT214" s="42">
        <f xml:space="preserve"> IF(AS214&lt;&gt;"",VLOOKUP(AS214,Calculs!$B$2:$C$34,2,FALSE),0)</f>
        <v>0</v>
      </c>
      <c r="AU214" s="42">
        <f>IF(I214&lt;&gt;"",IF(LEFT(I214,1)="S", Calculs!$C$63,0),0)</f>
        <v>0</v>
      </c>
      <c r="AV214" s="42">
        <f>IF(J214&lt;&gt;"",IF(LEFT(J214,1)="S", Calculs!$C$53,0),0)</f>
        <v>0</v>
      </c>
      <c r="AW214" s="42">
        <f>IF(K214&lt;&gt;"",IF(LEFT(K214,1)="S", Calculs!$C$54,0),0)</f>
        <v>0</v>
      </c>
      <c r="AX214" s="43" t="str">
        <f t="shared" si="64"/>
        <v/>
      </c>
      <c r="AY214" s="43" t="str">
        <f t="shared" si="65"/>
        <v/>
      </c>
      <c r="AZ214" s="43">
        <f>SUMIF(Calculs!$B$2:$B$34,AX214,Calculs!$C$2:$C$34)</f>
        <v>0</v>
      </c>
      <c r="BA214" s="42">
        <f>IF(O214&lt;&gt;"",IF(LEFT(O214,1)="S", Calculs!$C$54,0),0)</f>
        <v>0</v>
      </c>
      <c r="BB214" s="42">
        <f>IF(P214&lt;&gt;"",IF(LEFT(P214,1)="S", Calculs!$C$53,0),0)</f>
        <v>0</v>
      </c>
      <c r="BC214" s="229" t="str">
        <f t="shared" si="66"/>
        <v/>
      </c>
      <c r="BD214" s="220">
        <f>IF(A214="",0, IF(BK214="S",COUNTIF($BC$17:BC214,BC214),0))</f>
        <v>0</v>
      </c>
      <c r="BE214" s="42">
        <f xml:space="preserve"> IF(Q214&lt;&gt;"",IF(Q214&lt;&gt;"Sense monitor",VLOOKUP(_xlfn.CONCAT(LEFT(Q214,2),IF(BF214="NO",".SA",".AA")),Calculs!$B$41:$C$48,2,FALSE),0),0)</f>
        <v>0</v>
      </c>
      <c r="BF214" s="42" t="str">
        <f t="shared" si="67"/>
        <v>NO</v>
      </c>
      <c r="BG214" s="43" t="str">
        <f t="shared" si="75"/>
        <v/>
      </c>
      <c r="BH214" s="42">
        <f>SUMIF(Calculs!$B$32:$B$36,TRIM(BG214),Calculs!$C$32:$C$36)</f>
        <v>0</v>
      </c>
      <c r="BI214" s="42">
        <f>IF(T214&lt;&gt;"",IF(LEFT(T214,1)="S", SUMIF(Calculs!$B$67:$B$70, TRIM(BG214), Calculs!$C$67:$C$70),0),0)</f>
        <v>0</v>
      </c>
      <c r="BJ214" s="40" t="str">
        <f t="shared" si="76"/>
        <v>N</v>
      </c>
      <c r="BK214" s="219" t="str">
        <f t="shared" si="68"/>
        <v>N</v>
      </c>
      <c r="BL214" s="42">
        <f t="shared" si="77"/>
        <v>0</v>
      </c>
      <c r="BM214" s="42"/>
      <c r="BN214" s="42"/>
      <c r="BO214" s="42">
        <f>IF(B214="",0,IF(AND(BJ214="S",AR214=1), VLOOKUP(B214,Calculs!$B$94:$D$99,3), 0) + IF(AND(BK214="S",BD214=1), VLOOKUP(B214,Calculs!$B$94:$F$99,5), 0))</f>
        <v>0</v>
      </c>
      <c r="BP214" s="40" t="str">
        <f t="shared" si="69"/>
        <v/>
      </c>
      <c r="BQ214" s="219" t="str">
        <f t="shared" si="70"/>
        <v/>
      </c>
      <c r="BR214" s="264" t="str">
        <f t="shared" si="71"/>
        <v/>
      </c>
      <c r="BS214" s="264" t="str">
        <f t="shared" si="72"/>
        <v/>
      </c>
    </row>
    <row r="215" spans="1:71" ht="12.75" customHeight="1">
      <c r="A215" s="217" t="str">
        <f>IF(' Peticions ET'!A205="", "",' Peticions ET'!A205)</f>
        <v/>
      </c>
      <c r="B215" s="167" t="str">
        <f t="shared" si="73"/>
        <v/>
      </c>
      <c r="C215" s="167" t="str">
        <f>IF(' Peticions ET'!B205="", "",' Peticions ET'!B205)</f>
        <v/>
      </c>
      <c r="D215" s="167" t="str">
        <f>IF(' Peticions ET'!C205="", "",' Peticions ET'!C205)</f>
        <v/>
      </c>
      <c r="E215" s="167" t="str">
        <f>IF(' Peticions ET'!D205="", "",' Peticions ET'!D205)</f>
        <v/>
      </c>
      <c r="F215" s="166" t="str">
        <f>IF(' Peticions ET'!E205="", "",' Peticions ET'!E205)</f>
        <v/>
      </c>
      <c r="G215" s="166" t="str">
        <f>IF(' Peticions ET'!F205="", "",' Peticions ET'!F205)</f>
        <v/>
      </c>
      <c r="H215" s="30" t="str">
        <f>IF(' Peticions ET'!G205="", "",' Peticions ET'!G205)</f>
        <v/>
      </c>
      <c r="I215" s="40" t="str">
        <f>IF(' Peticions ET'!H205="", "",' Peticions ET'!H205)</f>
        <v/>
      </c>
      <c r="J215" s="40" t="str">
        <f>IF(' Peticions ET'!I205="", "",' Peticions ET'!I205)</f>
        <v/>
      </c>
      <c r="K215" s="40" t="str">
        <f>IF(' Peticions ET'!J205="", "",' Peticions ET'!J205)</f>
        <v/>
      </c>
      <c r="L215" s="30" t="str">
        <f>IF(' Peticions ET'!K205="", "",' Peticions ET'!K205)</f>
        <v/>
      </c>
      <c r="M215" s="30" t="str">
        <f>IF(' Peticions ET'!L205="", "",' Peticions ET'!L205)</f>
        <v/>
      </c>
      <c r="N215" s="30" t="str">
        <f>IF(' Peticions ET'!M205="", "",' Peticions ET'!M205)</f>
        <v/>
      </c>
      <c r="O215" s="40" t="str">
        <f>IF(' Peticions ET'!O205="", "",' Peticions ET'!O205)</f>
        <v/>
      </c>
      <c r="P215" s="7" t="str">
        <f>IF(' Peticions ET'!N205="", "",' Peticions ET'!N205)</f>
        <v/>
      </c>
      <c r="Q215" s="31" t="str">
        <f>IF(' Peticions ET'!R205="", "",' Peticions ET'!R205)</f>
        <v/>
      </c>
      <c r="R215" s="31" t="str">
        <f>IF(' Peticions ET'!S205="", "",' Peticions ET'!S205)</f>
        <v/>
      </c>
      <c r="S215" t="str">
        <f>IF(' Peticions ET'!P205="", "",' Peticions ET'!P205)</f>
        <v/>
      </c>
      <c r="T215" s="264" t="str">
        <f>IF(' Peticions ET'!Q205="", "",' Peticions ET'!Q205)</f>
        <v/>
      </c>
      <c r="U215" s="1"/>
      <c r="V215" s="1"/>
      <c r="W215" s="3"/>
      <c r="X215" s="31"/>
      <c r="Y215" s="31"/>
      <c r="Z215" s="31"/>
      <c r="AA215" s="32"/>
      <c r="AB215" s="33"/>
      <c r="AC215" s="33"/>
      <c r="AD215" s="33"/>
      <c r="AE215" s="33"/>
      <c r="AF215" s="34"/>
      <c r="AG215" s="34"/>
      <c r="AH215" s="34"/>
      <c r="AI215" s="34"/>
      <c r="AJ215" s="35" t="str">
        <f>IF(' Peticions ET'!Z205="", "",' Peticions ET'!Z205)</f>
        <v/>
      </c>
      <c r="AK215" s="143"/>
      <c r="AL215" s="36"/>
      <c r="AM215" s="37" t="str">
        <f t="shared" si="59"/>
        <v/>
      </c>
      <c r="AN215" s="38" t="str">
        <f t="shared" si="60"/>
        <v/>
      </c>
      <c r="AO215" s="39" t="str">
        <f t="shared" si="61"/>
        <v/>
      </c>
      <c r="AP215" s="40" t="str">
        <f t="shared" si="62"/>
        <v/>
      </c>
      <c r="AQ215" s="229" t="str">
        <f t="shared" si="63"/>
        <v/>
      </c>
      <c r="AR215" s="220">
        <f>IF(A215="",0,IF(BJ215="S",COUNTIF($AQ$17:AQ215,AQ215),0))</f>
        <v>0</v>
      </c>
      <c r="AS215" s="41" t="str">
        <f t="shared" si="74"/>
        <v/>
      </c>
      <c r="AT215" s="42">
        <f xml:space="preserve"> IF(AS215&lt;&gt;"",VLOOKUP(AS215,Calculs!$B$2:$C$34,2,FALSE),0)</f>
        <v>0</v>
      </c>
      <c r="AU215" s="42">
        <f>IF(I215&lt;&gt;"",IF(LEFT(I215,1)="S", Calculs!$C$63,0),0)</f>
        <v>0</v>
      </c>
      <c r="AV215" s="42">
        <f>IF(J215&lt;&gt;"",IF(LEFT(J215,1)="S", Calculs!$C$53,0),0)</f>
        <v>0</v>
      </c>
      <c r="AW215" s="42">
        <f>IF(K215&lt;&gt;"",IF(LEFT(K215,1)="S", Calculs!$C$54,0),0)</f>
        <v>0</v>
      </c>
      <c r="AX215" s="43" t="str">
        <f t="shared" si="64"/>
        <v/>
      </c>
      <c r="AY215" s="43" t="str">
        <f t="shared" si="65"/>
        <v/>
      </c>
      <c r="AZ215" s="43">
        <f>SUMIF(Calculs!$B$2:$B$34,AX215,Calculs!$C$2:$C$34)</f>
        <v>0</v>
      </c>
      <c r="BA215" s="42">
        <f>IF(O215&lt;&gt;"",IF(LEFT(O215,1)="S", Calculs!$C$54,0),0)</f>
        <v>0</v>
      </c>
      <c r="BB215" s="42">
        <f>IF(P215&lt;&gt;"",IF(LEFT(P215,1)="S", Calculs!$C$53,0),0)</f>
        <v>0</v>
      </c>
      <c r="BC215" s="229" t="str">
        <f t="shared" si="66"/>
        <v/>
      </c>
      <c r="BD215" s="220">
        <f>IF(A215="",0, IF(BK215="S",COUNTIF($BC$17:BC215,BC215),0))</f>
        <v>0</v>
      </c>
      <c r="BE215" s="42">
        <f xml:space="preserve"> IF(Q215&lt;&gt;"",IF(Q215&lt;&gt;"Sense monitor",VLOOKUP(_xlfn.CONCAT(LEFT(Q215,2),IF(BF215="NO",".SA",".AA")),Calculs!$B$41:$C$48,2,FALSE),0),0)</f>
        <v>0</v>
      </c>
      <c r="BF215" s="42" t="str">
        <f t="shared" si="67"/>
        <v>NO</v>
      </c>
      <c r="BG215" s="43" t="str">
        <f t="shared" si="75"/>
        <v/>
      </c>
      <c r="BH215" s="42">
        <f>SUMIF(Calculs!$B$32:$B$36,TRIM(BG215),Calculs!$C$32:$C$36)</f>
        <v>0</v>
      </c>
      <c r="BI215" s="42">
        <f>IF(T215&lt;&gt;"",IF(LEFT(T215,1)="S", SUMIF(Calculs!$B$67:$B$70, TRIM(BG215), Calculs!$C$67:$C$70),0),0)</f>
        <v>0</v>
      </c>
      <c r="BJ215" s="40" t="str">
        <f t="shared" si="76"/>
        <v>N</v>
      </c>
      <c r="BK215" s="219" t="str">
        <f t="shared" si="68"/>
        <v>N</v>
      </c>
      <c r="BL215" s="42">
        <f t="shared" si="77"/>
        <v>0</v>
      </c>
      <c r="BM215" s="42"/>
      <c r="BN215" s="42"/>
      <c r="BO215" s="42">
        <f>IF(B215="",0,IF(AND(BJ215="S",AR215=1), VLOOKUP(B215,Calculs!$B$94:$D$99,3), 0) + IF(AND(BK215="S",BD215=1), VLOOKUP(B215,Calculs!$B$94:$F$99,5), 0))</f>
        <v>0</v>
      </c>
      <c r="BP215" s="40" t="str">
        <f t="shared" si="69"/>
        <v/>
      </c>
      <c r="BQ215" s="219" t="str">
        <f t="shared" si="70"/>
        <v/>
      </c>
      <c r="BR215" s="264" t="str">
        <f t="shared" si="71"/>
        <v/>
      </c>
      <c r="BS215" s="264" t="str">
        <f t="shared" si="72"/>
        <v/>
      </c>
    </row>
    <row r="216" spans="1:71" ht="12.75" customHeight="1">
      <c r="A216" s="217" t="str">
        <f>IF(' Peticions ET'!A206="", "",' Peticions ET'!A206)</f>
        <v/>
      </c>
      <c r="B216" s="167" t="str">
        <f t="shared" si="73"/>
        <v/>
      </c>
      <c r="C216" s="167" t="str">
        <f>IF(' Peticions ET'!B206="", "",' Peticions ET'!B206)</f>
        <v/>
      </c>
      <c r="D216" s="167" t="str">
        <f>IF(' Peticions ET'!C206="", "",' Peticions ET'!C206)</f>
        <v/>
      </c>
      <c r="E216" s="167" t="str">
        <f>IF(' Peticions ET'!D206="", "",' Peticions ET'!D206)</f>
        <v/>
      </c>
      <c r="F216" s="166" t="str">
        <f>IF(' Peticions ET'!E206="", "",' Peticions ET'!E206)</f>
        <v/>
      </c>
      <c r="G216" s="166" t="str">
        <f>IF(' Peticions ET'!F206="", "",' Peticions ET'!F206)</f>
        <v/>
      </c>
      <c r="H216" s="30" t="str">
        <f>IF(' Peticions ET'!G206="", "",' Peticions ET'!G206)</f>
        <v/>
      </c>
      <c r="I216" s="40" t="str">
        <f>IF(' Peticions ET'!H206="", "",' Peticions ET'!H206)</f>
        <v/>
      </c>
      <c r="J216" s="40" t="str">
        <f>IF(' Peticions ET'!I206="", "",' Peticions ET'!I206)</f>
        <v/>
      </c>
      <c r="K216" s="40" t="str">
        <f>IF(' Peticions ET'!J206="", "",' Peticions ET'!J206)</f>
        <v/>
      </c>
      <c r="L216" s="30" t="str">
        <f>IF(' Peticions ET'!K206="", "",' Peticions ET'!K206)</f>
        <v/>
      </c>
      <c r="M216" s="30" t="str">
        <f>IF(' Peticions ET'!L206="", "",' Peticions ET'!L206)</f>
        <v/>
      </c>
      <c r="N216" s="30" t="str">
        <f>IF(' Peticions ET'!M206="", "",' Peticions ET'!M206)</f>
        <v/>
      </c>
      <c r="O216" s="40" t="str">
        <f>IF(' Peticions ET'!O206="", "",' Peticions ET'!O206)</f>
        <v/>
      </c>
      <c r="P216" s="7" t="str">
        <f>IF(' Peticions ET'!N206="", "",' Peticions ET'!N206)</f>
        <v/>
      </c>
      <c r="Q216" s="31" t="str">
        <f>IF(' Peticions ET'!R206="", "",' Peticions ET'!R206)</f>
        <v/>
      </c>
      <c r="R216" s="31" t="str">
        <f>IF(' Peticions ET'!S206="", "",' Peticions ET'!S206)</f>
        <v/>
      </c>
      <c r="S216" t="str">
        <f>IF(' Peticions ET'!P206="", "",' Peticions ET'!P206)</f>
        <v/>
      </c>
      <c r="T216" s="264" t="str">
        <f>IF(' Peticions ET'!Q206="", "",' Peticions ET'!Q206)</f>
        <v/>
      </c>
      <c r="U216" s="1"/>
      <c r="V216" s="1"/>
      <c r="W216" s="3"/>
      <c r="X216" s="31"/>
      <c r="Y216" s="31"/>
      <c r="Z216" s="31"/>
      <c r="AA216" s="32"/>
      <c r="AB216" s="33"/>
      <c r="AC216" s="33"/>
      <c r="AD216" s="33"/>
      <c r="AE216" s="33"/>
      <c r="AF216" s="34"/>
      <c r="AG216" s="34"/>
      <c r="AH216" s="34"/>
      <c r="AI216" s="34"/>
      <c r="AJ216" s="35" t="str">
        <f>IF(' Peticions ET'!Z206="", "",' Peticions ET'!Z206)</f>
        <v/>
      </c>
      <c r="AK216" s="143"/>
      <c r="AL216" s="36"/>
      <c r="AM216" s="37" t="str">
        <f t="shared" si="59"/>
        <v/>
      </c>
      <c r="AN216" s="38" t="str">
        <f t="shared" si="60"/>
        <v/>
      </c>
      <c r="AO216" s="39" t="str">
        <f t="shared" si="61"/>
        <v/>
      </c>
      <c r="AP216" s="40" t="str">
        <f t="shared" si="62"/>
        <v/>
      </c>
      <c r="AQ216" s="229" t="str">
        <f t="shared" si="63"/>
        <v/>
      </c>
      <c r="AR216" s="220">
        <f>IF(A216="",0,IF(BJ216="S",COUNTIF($AQ$17:AQ216,AQ216),0))</f>
        <v>0</v>
      </c>
      <c r="AS216" s="41" t="str">
        <f t="shared" si="74"/>
        <v/>
      </c>
      <c r="AT216" s="42">
        <f xml:space="preserve"> IF(AS216&lt;&gt;"",VLOOKUP(AS216,Calculs!$B$2:$C$34,2,FALSE),0)</f>
        <v>0</v>
      </c>
      <c r="AU216" s="42">
        <f>IF(I216&lt;&gt;"",IF(LEFT(I216,1)="S", Calculs!$C$63,0),0)</f>
        <v>0</v>
      </c>
      <c r="AV216" s="42">
        <f>IF(J216&lt;&gt;"",IF(LEFT(J216,1)="S", Calculs!$C$53,0),0)</f>
        <v>0</v>
      </c>
      <c r="AW216" s="42">
        <f>IF(K216&lt;&gt;"",IF(LEFT(K216,1)="S", Calculs!$C$54,0),0)</f>
        <v>0</v>
      </c>
      <c r="AX216" s="43" t="str">
        <f t="shared" si="64"/>
        <v/>
      </c>
      <c r="AY216" s="43" t="str">
        <f t="shared" si="65"/>
        <v/>
      </c>
      <c r="AZ216" s="43">
        <f>SUMIF(Calculs!$B$2:$B$34,AX216,Calculs!$C$2:$C$34)</f>
        <v>0</v>
      </c>
      <c r="BA216" s="42">
        <f>IF(O216&lt;&gt;"",IF(LEFT(O216,1)="S", Calculs!$C$54,0),0)</f>
        <v>0</v>
      </c>
      <c r="BB216" s="42">
        <f>IF(P216&lt;&gt;"",IF(LEFT(P216,1)="S", Calculs!$C$53,0),0)</f>
        <v>0</v>
      </c>
      <c r="BC216" s="229" t="str">
        <f t="shared" si="66"/>
        <v/>
      </c>
      <c r="BD216" s="220">
        <f>IF(A216="",0, IF(BK216="S",COUNTIF($BC$17:BC216,BC216),0))</f>
        <v>0</v>
      </c>
      <c r="BE216" s="42">
        <f xml:space="preserve"> IF(Q216&lt;&gt;"",IF(Q216&lt;&gt;"Sense monitor",VLOOKUP(_xlfn.CONCAT(LEFT(Q216,2),IF(BF216="NO",".SA",".AA")),Calculs!$B$41:$C$48,2,FALSE),0),0)</f>
        <v>0</v>
      </c>
      <c r="BF216" s="42" t="str">
        <f t="shared" si="67"/>
        <v>NO</v>
      </c>
      <c r="BG216" s="43" t="str">
        <f t="shared" si="75"/>
        <v/>
      </c>
      <c r="BH216" s="42">
        <f>SUMIF(Calculs!$B$32:$B$36,TRIM(BG216),Calculs!$C$32:$C$36)</f>
        <v>0</v>
      </c>
      <c r="BI216" s="42">
        <f>IF(T216&lt;&gt;"",IF(LEFT(T216,1)="S", SUMIF(Calculs!$B$67:$B$70, TRIM(BG216), Calculs!$C$67:$C$70),0),0)</f>
        <v>0</v>
      </c>
      <c r="BJ216" s="40" t="str">
        <f t="shared" si="76"/>
        <v>N</v>
      </c>
      <c r="BK216" s="219" t="str">
        <f t="shared" si="68"/>
        <v>N</v>
      </c>
      <c r="BL216" s="42">
        <f t="shared" si="77"/>
        <v>0</v>
      </c>
      <c r="BM216" s="42"/>
      <c r="BN216" s="42"/>
      <c r="BO216" s="42">
        <f>IF(B216="",0,IF(AND(BJ216="S",AR216=1), VLOOKUP(B216,Calculs!$B$94:$D$99,3), 0) + IF(AND(BK216="S",BD216=1), VLOOKUP(B216,Calculs!$B$94:$F$99,5), 0))</f>
        <v>0</v>
      </c>
      <c r="BP216" s="40" t="str">
        <f t="shared" si="69"/>
        <v/>
      </c>
      <c r="BQ216" s="219" t="str">
        <f t="shared" si="70"/>
        <v/>
      </c>
      <c r="BR216" s="264" t="str">
        <f t="shared" si="71"/>
        <v/>
      </c>
      <c r="BS216" s="264" t="str">
        <f t="shared" si="72"/>
        <v/>
      </c>
    </row>
    <row r="217" spans="1:71" ht="12.75" customHeight="1">
      <c r="A217" s="217" t="str">
        <f>IF(' Peticions ET'!A207="", "",' Peticions ET'!A207)</f>
        <v/>
      </c>
      <c r="B217" s="167" t="str">
        <f t="shared" si="73"/>
        <v/>
      </c>
      <c r="C217" s="167" t="str">
        <f>IF(' Peticions ET'!B207="", "",' Peticions ET'!B207)</f>
        <v/>
      </c>
      <c r="D217" s="167" t="str">
        <f>IF(' Peticions ET'!C207="", "",' Peticions ET'!C207)</f>
        <v/>
      </c>
      <c r="E217" s="167" t="str">
        <f>IF(' Peticions ET'!D207="", "",' Peticions ET'!D207)</f>
        <v/>
      </c>
      <c r="F217" s="166" t="str">
        <f>IF(' Peticions ET'!E207="", "",' Peticions ET'!E207)</f>
        <v/>
      </c>
      <c r="G217" s="166" t="str">
        <f>IF(' Peticions ET'!F207="", "",' Peticions ET'!F207)</f>
        <v/>
      </c>
      <c r="H217" s="30" t="str">
        <f>IF(' Peticions ET'!G207="", "",' Peticions ET'!G207)</f>
        <v/>
      </c>
      <c r="I217" s="40" t="str">
        <f>IF(' Peticions ET'!H207="", "",' Peticions ET'!H207)</f>
        <v/>
      </c>
      <c r="J217" s="40" t="str">
        <f>IF(' Peticions ET'!I207="", "",' Peticions ET'!I207)</f>
        <v/>
      </c>
      <c r="K217" s="40" t="str">
        <f>IF(' Peticions ET'!J207="", "",' Peticions ET'!J207)</f>
        <v/>
      </c>
      <c r="L217" s="30" t="str">
        <f>IF(' Peticions ET'!K207="", "",' Peticions ET'!K207)</f>
        <v/>
      </c>
      <c r="M217" s="30" t="str">
        <f>IF(' Peticions ET'!L207="", "",' Peticions ET'!L207)</f>
        <v/>
      </c>
      <c r="N217" s="30" t="str">
        <f>IF(' Peticions ET'!M207="", "",' Peticions ET'!M207)</f>
        <v/>
      </c>
      <c r="O217" s="40" t="str">
        <f>IF(' Peticions ET'!O207="", "",' Peticions ET'!O207)</f>
        <v/>
      </c>
      <c r="P217" s="7" t="str">
        <f>IF(' Peticions ET'!N207="", "",' Peticions ET'!N207)</f>
        <v/>
      </c>
      <c r="Q217" s="31" t="str">
        <f>IF(' Peticions ET'!R207="", "",' Peticions ET'!R207)</f>
        <v/>
      </c>
      <c r="R217" s="31" t="str">
        <f>IF(' Peticions ET'!S207="", "",' Peticions ET'!S207)</f>
        <v/>
      </c>
      <c r="S217" t="str">
        <f>IF(' Peticions ET'!P207="", "",' Peticions ET'!P207)</f>
        <v/>
      </c>
      <c r="T217" s="264" t="str">
        <f>IF(' Peticions ET'!Q207="", "",' Peticions ET'!Q207)</f>
        <v/>
      </c>
      <c r="U217" s="1"/>
      <c r="V217" s="1"/>
      <c r="W217" s="3"/>
      <c r="X217" s="31"/>
      <c r="Y217" s="31"/>
      <c r="Z217" s="31"/>
      <c r="AA217" s="32"/>
      <c r="AB217" s="33"/>
      <c r="AC217" s="33"/>
      <c r="AD217" s="33"/>
      <c r="AE217" s="33"/>
      <c r="AF217" s="34"/>
      <c r="AG217" s="34"/>
      <c r="AH217" s="34"/>
      <c r="AI217" s="34"/>
      <c r="AJ217" s="35" t="str">
        <f>IF(' Peticions ET'!Z207="", "",' Peticions ET'!Z207)</f>
        <v/>
      </c>
      <c r="AK217" s="143"/>
      <c r="AL217" s="36"/>
      <c r="AM217" s="37" t="str">
        <f t="shared" si="59"/>
        <v/>
      </c>
      <c r="AN217" s="38" t="str">
        <f t="shared" si="60"/>
        <v/>
      </c>
      <c r="AO217" s="39" t="str">
        <f t="shared" si="61"/>
        <v/>
      </c>
      <c r="AP217" s="40" t="str">
        <f t="shared" si="62"/>
        <v/>
      </c>
      <c r="AQ217" s="229" t="str">
        <f t="shared" si="63"/>
        <v/>
      </c>
      <c r="AR217" s="220">
        <f>IF(A217="",0,IF(BJ217="S",COUNTIF($AQ$17:AQ217,AQ217),0))</f>
        <v>0</v>
      </c>
      <c r="AS217" s="41" t="str">
        <f t="shared" si="74"/>
        <v/>
      </c>
      <c r="AT217" s="42">
        <f xml:space="preserve"> IF(AS217&lt;&gt;"",VLOOKUP(AS217,Calculs!$B$2:$C$34,2,FALSE),0)</f>
        <v>0</v>
      </c>
      <c r="AU217" s="42">
        <f>IF(I217&lt;&gt;"",IF(LEFT(I217,1)="S", Calculs!$C$63,0),0)</f>
        <v>0</v>
      </c>
      <c r="AV217" s="42">
        <f>IF(J217&lt;&gt;"",IF(LEFT(J217,1)="S", Calculs!$C$53,0),0)</f>
        <v>0</v>
      </c>
      <c r="AW217" s="42">
        <f>IF(K217&lt;&gt;"",IF(LEFT(K217,1)="S", Calculs!$C$54,0),0)</f>
        <v>0</v>
      </c>
      <c r="AX217" s="43" t="str">
        <f t="shared" si="64"/>
        <v/>
      </c>
      <c r="AY217" s="43" t="str">
        <f t="shared" si="65"/>
        <v/>
      </c>
      <c r="AZ217" s="43">
        <f>SUMIF(Calculs!$B$2:$B$34,AX217,Calculs!$C$2:$C$34)</f>
        <v>0</v>
      </c>
      <c r="BA217" s="42">
        <f>IF(O217&lt;&gt;"",IF(LEFT(O217,1)="S", Calculs!$C$54,0),0)</f>
        <v>0</v>
      </c>
      <c r="BB217" s="42">
        <f>IF(P217&lt;&gt;"",IF(LEFT(P217,1)="S", Calculs!$C$53,0),0)</f>
        <v>0</v>
      </c>
      <c r="BC217" s="229" t="str">
        <f t="shared" si="66"/>
        <v/>
      </c>
      <c r="BD217" s="220">
        <f>IF(A217="",0, IF(BK217="S",COUNTIF($BC$17:BC217,BC217),0))</f>
        <v>0</v>
      </c>
      <c r="BE217" s="42">
        <f xml:space="preserve"> IF(Q217&lt;&gt;"",IF(Q217&lt;&gt;"Sense monitor",VLOOKUP(_xlfn.CONCAT(LEFT(Q217,2),IF(BF217="NO",".SA",".AA")),Calculs!$B$41:$C$48,2,FALSE),0),0)</f>
        <v>0</v>
      </c>
      <c r="BF217" s="42" t="str">
        <f t="shared" si="67"/>
        <v>NO</v>
      </c>
      <c r="BG217" s="43" t="str">
        <f t="shared" si="75"/>
        <v/>
      </c>
      <c r="BH217" s="42">
        <f>SUMIF(Calculs!$B$32:$B$36,TRIM(BG217),Calculs!$C$32:$C$36)</f>
        <v>0</v>
      </c>
      <c r="BI217" s="42">
        <f>IF(T217&lt;&gt;"",IF(LEFT(T217,1)="S", SUMIF(Calculs!$B$67:$B$70, TRIM(BG217), Calculs!$C$67:$C$70),0),0)</f>
        <v>0</v>
      </c>
      <c r="BJ217" s="40" t="str">
        <f t="shared" si="76"/>
        <v>N</v>
      </c>
      <c r="BK217" s="219" t="str">
        <f t="shared" si="68"/>
        <v>N</v>
      </c>
      <c r="BL217" s="42">
        <f t="shared" si="77"/>
        <v>0</v>
      </c>
      <c r="BM217" s="42"/>
      <c r="BN217" s="42"/>
      <c r="BO217" s="42">
        <f>IF(B217="",0,IF(AND(BJ217="S",AR217=1), VLOOKUP(B217,Calculs!$B$94:$D$99,3), 0) + IF(AND(BK217="S",BD217=1), VLOOKUP(B217,Calculs!$B$94:$F$99,5), 0))</f>
        <v>0</v>
      </c>
      <c r="BP217" s="40" t="str">
        <f t="shared" si="69"/>
        <v/>
      </c>
      <c r="BQ217" s="219" t="str">
        <f t="shared" si="70"/>
        <v/>
      </c>
      <c r="BR217" s="264" t="str">
        <f t="shared" si="71"/>
        <v/>
      </c>
      <c r="BS217" s="264" t="str">
        <f t="shared" si="72"/>
        <v/>
      </c>
    </row>
    <row r="218" spans="1:71" ht="12.75" customHeight="1">
      <c r="A218" s="217" t="str">
        <f>IF(' Peticions ET'!A208="", "",' Peticions ET'!A208)</f>
        <v/>
      </c>
      <c r="B218" s="167" t="str">
        <f t="shared" si="73"/>
        <v/>
      </c>
      <c r="C218" s="167" t="str">
        <f>IF(' Peticions ET'!B208="", "",' Peticions ET'!B208)</f>
        <v/>
      </c>
      <c r="D218" s="167" t="str">
        <f>IF(' Peticions ET'!C208="", "",' Peticions ET'!C208)</f>
        <v/>
      </c>
      <c r="E218" s="167" t="str">
        <f>IF(' Peticions ET'!D208="", "",' Peticions ET'!D208)</f>
        <v/>
      </c>
      <c r="F218" s="166" t="str">
        <f>IF(' Peticions ET'!E208="", "",' Peticions ET'!E208)</f>
        <v/>
      </c>
      <c r="G218" s="166" t="str">
        <f>IF(' Peticions ET'!F208="", "",' Peticions ET'!F208)</f>
        <v/>
      </c>
      <c r="H218" s="30" t="str">
        <f>IF(' Peticions ET'!G208="", "",' Peticions ET'!G208)</f>
        <v/>
      </c>
      <c r="I218" s="40" t="str">
        <f>IF(' Peticions ET'!H208="", "",' Peticions ET'!H208)</f>
        <v/>
      </c>
      <c r="J218" s="40" t="str">
        <f>IF(' Peticions ET'!I208="", "",' Peticions ET'!I208)</f>
        <v/>
      </c>
      <c r="K218" s="40" t="str">
        <f>IF(' Peticions ET'!J208="", "",' Peticions ET'!J208)</f>
        <v/>
      </c>
      <c r="L218" s="30" t="str">
        <f>IF(' Peticions ET'!K208="", "",' Peticions ET'!K208)</f>
        <v/>
      </c>
      <c r="M218" s="30" t="str">
        <f>IF(' Peticions ET'!L208="", "",' Peticions ET'!L208)</f>
        <v/>
      </c>
      <c r="N218" s="30" t="str">
        <f>IF(' Peticions ET'!M208="", "",' Peticions ET'!M208)</f>
        <v/>
      </c>
      <c r="O218" s="40" t="str">
        <f>IF(' Peticions ET'!O208="", "",' Peticions ET'!O208)</f>
        <v/>
      </c>
      <c r="P218" s="7" t="str">
        <f>IF(' Peticions ET'!N208="", "",' Peticions ET'!N208)</f>
        <v/>
      </c>
      <c r="Q218" s="31" t="str">
        <f>IF(' Peticions ET'!R208="", "",' Peticions ET'!R208)</f>
        <v/>
      </c>
      <c r="R218" s="31" t="str">
        <f>IF(' Peticions ET'!S208="", "",' Peticions ET'!S208)</f>
        <v/>
      </c>
      <c r="S218" t="str">
        <f>IF(' Peticions ET'!P208="", "",' Peticions ET'!P208)</f>
        <v/>
      </c>
      <c r="T218" s="264" t="str">
        <f>IF(' Peticions ET'!Q208="", "",' Peticions ET'!Q208)</f>
        <v/>
      </c>
      <c r="U218" s="1"/>
      <c r="V218" s="1"/>
      <c r="W218" s="3"/>
      <c r="X218" s="31"/>
      <c r="Y218" s="31"/>
      <c r="Z218" s="31"/>
      <c r="AA218" s="32"/>
      <c r="AB218" s="33"/>
      <c r="AC218" s="33"/>
      <c r="AD218" s="33"/>
      <c r="AE218" s="33"/>
      <c r="AF218" s="34"/>
      <c r="AG218" s="34"/>
      <c r="AH218" s="34"/>
      <c r="AI218" s="34"/>
      <c r="AJ218" s="35" t="str">
        <f>IF(' Peticions ET'!Z208="", "",' Peticions ET'!Z208)</f>
        <v/>
      </c>
      <c r="AK218" s="143"/>
      <c r="AL218" s="36"/>
      <c r="AM218" s="37" t="str">
        <f t="shared" si="59"/>
        <v/>
      </c>
      <c r="AN218" s="38" t="str">
        <f t="shared" si="60"/>
        <v/>
      </c>
      <c r="AO218" s="39" t="str">
        <f t="shared" si="61"/>
        <v/>
      </c>
      <c r="AP218" s="40" t="str">
        <f t="shared" si="62"/>
        <v/>
      </c>
      <c r="AQ218" s="229" t="str">
        <f t="shared" si="63"/>
        <v/>
      </c>
      <c r="AR218" s="220">
        <f>IF(A218="",0,IF(BJ218="S",COUNTIF($AQ$17:AQ218,AQ218),0))</f>
        <v>0</v>
      </c>
      <c r="AS218" s="41" t="str">
        <f t="shared" si="74"/>
        <v/>
      </c>
      <c r="AT218" s="42">
        <f xml:space="preserve"> IF(AS218&lt;&gt;"",VLOOKUP(AS218,Calculs!$B$2:$C$34,2,FALSE),0)</f>
        <v>0</v>
      </c>
      <c r="AU218" s="42">
        <f>IF(I218&lt;&gt;"",IF(LEFT(I218,1)="S", Calculs!$C$63,0),0)</f>
        <v>0</v>
      </c>
      <c r="AV218" s="42">
        <f>IF(J218&lt;&gt;"",IF(LEFT(J218,1)="S", Calculs!$C$53,0),0)</f>
        <v>0</v>
      </c>
      <c r="AW218" s="42">
        <f>IF(K218&lt;&gt;"",IF(LEFT(K218,1)="S", Calculs!$C$54,0),0)</f>
        <v>0</v>
      </c>
      <c r="AX218" s="43" t="str">
        <f t="shared" si="64"/>
        <v/>
      </c>
      <c r="AY218" s="43" t="str">
        <f t="shared" si="65"/>
        <v/>
      </c>
      <c r="AZ218" s="43">
        <f>SUMIF(Calculs!$B$2:$B$34,AX218,Calculs!$C$2:$C$34)</f>
        <v>0</v>
      </c>
      <c r="BA218" s="42">
        <f>IF(O218&lt;&gt;"",IF(LEFT(O218,1)="S", Calculs!$C$54,0),0)</f>
        <v>0</v>
      </c>
      <c r="BB218" s="42">
        <f>IF(P218&lt;&gt;"",IF(LEFT(P218,1)="S", Calculs!$C$53,0),0)</f>
        <v>0</v>
      </c>
      <c r="BC218" s="229" t="str">
        <f t="shared" si="66"/>
        <v/>
      </c>
      <c r="BD218" s="220">
        <f>IF(A218="",0, IF(BK218="S",COUNTIF($BC$17:BC218,BC218),0))</f>
        <v>0</v>
      </c>
      <c r="BE218" s="42">
        <f xml:space="preserve"> IF(Q218&lt;&gt;"",IF(Q218&lt;&gt;"Sense monitor",VLOOKUP(_xlfn.CONCAT(LEFT(Q218,2),IF(BF218="NO",".SA",".AA")),Calculs!$B$41:$C$48,2,FALSE),0),0)</f>
        <v>0</v>
      </c>
      <c r="BF218" s="42" t="str">
        <f t="shared" si="67"/>
        <v>NO</v>
      </c>
      <c r="BG218" s="43" t="str">
        <f t="shared" si="75"/>
        <v/>
      </c>
      <c r="BH218" s="42">
        <f>SUMIF(Calculs!$B$32:$B$36,TRIM(BG218),Calculs!$C$32:$C$36)</f>
        <v>0</v>
      </c>
      <c r="BI218" s="42">
        <f>IF(T218&lt;&gt;"",IF(LEFT(T218,1)="S", SUMIF(Calculs!$B$67:$B$70, TRIM(BG218), Calculs!$C$67:$C$70),0),0)</f>
        <v>0</v>
      </c>
      <c r="BJ218" s="40" t="str">
        <f t="shared" si="76"/>
        <v>N</v>
      </c>
      <c r="BK218" s="219" t="str">
        <f t="shared" si="68"/>
        <v>N</v>
      </c>
      <c r="BL218" s="42">
        <f t="shared" si="77"/>
        <v>0</v>
      </c>
      <c r="BM218" s="42"/>
      <c r="BN218" s="42"/>
      <c r="BO218" s="42">
        <f>IF(B218="",0,IF(AND(BJ218="S",AR218=1), VLOOKUP(B218,Calculs!$B$94:$D$99,3), 0) + IF(AND(BK218="S",BD218=1), VLOOKUP(B218,Calculs!$B$94:$F$99,5), 0))</f>
        <v>0</v>
      </c>
      <c r="BP218" s="40" t="str">
        <f t="shared" si="69"/>
        <v/>
      </c>
      <c r="BQ218" s="219" t="str">
        <f t="shared" si="70"/>
        <v/>
      </c>
      <c r="BR218" s="264" t="str">
        <f t="shared" si="71"/>
        <v/>
      </c>
      <c r="BS218" s="264" t="str">
        <f t="shared" si="72"/>
        <v/>
      </c>
    </row>
    <row r="219" spans="1:71" ht="12.75" customHeight="1">
      <c r="A219" s="217" t="str">
        <f>IF(' Peticions ET'!A209="", "",' Peticions ET'!A209)</f>
        <v/>
      </c>
      <c r="B219" s="167" t="str">
        <f t="shared" si="73"/>
        <v/>
      </c>
      <c r="C219" s="167" t="str">
        <f>IF(' Peticions ET'!B209="", "",' Peticions ET'!B209)</f>
        <v/>
      </c>
      <c r="D219" s="167" t="str">
        <f>IF(' Peticions ET'!C209="", "",' Peticions ET'!C209)</f>
        <v/>
      </c>
      <c r="E219" s="167" t="str">
        <f>IF(' Peticions ET'!D209="", "",' Peticions ET'!D209)</f>
        <v/>
      </c>
      <c r="F219" s="166" t="str">
        <f>IF(' Peticions ET'!E209="", "",' Peticions ET'!E209)</f>
        <v/>
      </c>
      <c r="G219" s="166" t="str">
        <f>IF(' Peticions ET'!F209="", "",' Peticions ET'!F209)</f>
        <v/>
      </c>
      <c r="H219" s="30" t="str">
        <f>IF(' Peticions ET'!G209="", "",' Peticions ET'!G209)</f>
        <v/>
      </c>
      <c r="I219" s="40" t="str">
        <f>IF(' Peticions ET'!H209="", "",' Peticions ET'!H209)</f>
        <v/>
      </c>
      <c r="J219" s="40" t="str">
        <f>IF(' Peticions ET'!I209="", "",' Peticions ET'!I209)</f>
        <v/>
      </c>
      <c r="K219" s="40" t="str">
        <f>IF(' Peticions ET'!J209="", "",' Peticions ET'!J209)</f>
        <v/>
      </c>
      <c r="L219" s="30" t="str">
        <f>IF(' Peticions ET'!K209="", "",' Peticions ET'!K209)</f>
        <v/>
      </c>
      <c r="M219" s="30" t="str">
        <f>IF(' Peticions ET'!L209="", "",' Peticions ET'!L209)</f>
        <v/>
      </c>
      <c r="N219" s="30" t="str">
        <f>IF(' Peticions ET'!M209="", "",' Peticions ET'!M209)</f>
        <v/>
      </c>
      <c r="O219" s="40" t="str">
        <f>IF(' Peticions ET'!O209="", "",' Peticions ET'!O209)</f>
        <v/>
      </c>
      <c r="P219" s="7" t="str">
        <f>IF(' Peticions ET'!N209="", "",' Peticions ET'!N209)</f>
        <v/>
      </c>
      <c r="Q219" s="31" t="str">
        <f>IF(' Peticions ET'!R209="", "",' Peticions ET'!R209)</f>
        <v/>
      </c>
      <c r="R219" s="31" t="str">
        <f>IF(' Peticions ET'!S209="", "",' Peticions ET'!S209)</f>
        <v/>
      </c>
      <c r="S219" t="str">
        <f>IF(' Peticions ET'!P209="", "",' Peticions ET'!P209)</f>
        <v/>
      </c>
      <c r="T219" s="264" t="str">
        <f>IF(' Peticions ET'!Q209="", "",' Peticions ET'!Q209)</f>
        <v/>
      </c>
      <c r="U219" s="1"/>
      <c r="V219" s="1"/>
      <c r="W219" s="3"/>
      <c r="X219" s="31"/>
      <c r="Y219" s="31"/>
      <c r="Z219" s="31"/>
      <c r="AA219" s="32"/>
      <c r="AB219" s="33"/>
      <c r="AC219" s="33"/>
      <c r="AD219" s="33"/>
      <c r="AE219" s="33"/>
      <c r="AF219" s="34"/>
      <c r="AG219" s="34"/>
      <c r="AH219" s="34"/>
      <c r="AI219" s="34"/>
      <c r="AJ219" s="35" t="str">
        <f>IF(' Peticions ET'!Z209="", "",' Peticions ET'!Z209)</f>
        <v/>
      </c>
      <c r="AK219" s="143"/>
      <c r="AL219" s="36"/>
      <c r="AM219" s="37" t="str">
        <f t="shared" si="59"/>
        <v/>
      </c>
      <c r="AN219" s="38" t="str">
        <f t="shared" si="60"/>
        <v/>
      </c>
      <c r="AO219" s="39" t="str">
        <f t="shared" si="61"/>
        <v/>
      </c>
      <c r="AP219" s="40" t="str">
        <f t="shared" si="62"/>
        <v/>
      </c>
      <c r="AQ219" s="229" t="str">
        <f t="shared" si="63"/>
        <v/>
      </c>
      <c r="AR219" s="220">
        <f>IF(A219="",0,IF(BJ219="S",COUNTIF($AQ$17:AQ219,AQ219),0))</f>
        <v>0</v>
      </c>
      <c r="AS219" s="41" t="str">
        <f t="shared" si="74"/>
        <v/>
      </c>
      <c r="AT219" s="42">
        <f xml:space="preserve"> IF(AS219&lt;&gt;"",VLOOKUP(AS219,Calculs!$B$2:$C$34,2,FALSE),0)</f>
        <v>0</v>
      </c>
      <c r="AU219" s="42">
        <f>IF(I219&lt;&gt;"",IF(LEFT(I219,1)="S", Calculs!$C$63,0),0)</f>
        <v>0</v>
      </c>
      <c r="AV219" s="42">
        <f>IF(J219&lt;&gt;"",IF(LEFT(J219,1)="S", Calculs!$C$53,0),0)</f>
        <v>0</v>
      </c>
      <c r="AW219" s="42">
        <f>IF(K219&lt;&gt;"",IF(LEFT(K219,1)="S", Calculs!$C$54,0),0)</f>
        <v>0</v>
      </c>
      <c r="AX219" s="43" t="str">
        <f t="shared" si="64"/>
        <v/>
      </c>
      <c r="AY219" s="43" t="str">
        <f t="shared" si="65"/>
        <v/>
      </c>
      <c r="AZ219" s="43">
        <f>SUMIF(Calculs!$B$2:$B$34,AX219,Calculs!$C$2:$C$34)</f>
        <v>0</v>
      </c>
      <c r="BA219" s="42">
        <f>IF(O219&lt;&gt;"",IF(LEFT(O219,1)="S", Calculs!$C$54,0),0)</f>
        <v>0</v>
      </c>
      <c r="BB219" s="42">
        <f>IF(P219&lt;&gt;"",IF(LEFT(P219,1)="S", Calculs!$C$53,0),0)</f>
        <v>0</v>
      </c>
      <c r="BC219" s="229" t="str">
        <f t="shared" si="66"/>
        <v/>
      </c>
      <c r="BD219" s="220">
        <f>IF(A219="",0, IF(BK219="S",COUNTIF($BC$17:BC219,BC219),0))</f>
        <v>0</v>
      </c>
      <c r="BE219" s="42">
        <f xml:space="preserve"> IF(Q219&lt;&gt;"",IF(Q219&lt;&gt;"Sense monitor",VLOOKUP(_xlfn.CONCAT(LEFT(Q219,2),IF(BF219="NO",".SA",".AA")),Calculs!$B$41:$C$48,2,FALSE),0),0)</f>
        <v>0</v>
      </c>
      <c r="BF219" s="42" t="str">
        <f t="shared" si="67"/>
        <v>NO</v>
      </c>
      <c r="BG219" s="43" t="str">
        <f t="shared" si="75"/>
        <v/>
      </c>
      <c r="BH219" s="42">
        <f>SUMIF(Calculs!$B$32:$B$36,TRIM(BG219),Calculs!$C$32:$C$36)</f>
        <v>0</v>
      </c>
      <c r="BI219" s="42">
        <f>IF(T219&lt;&gt;"",IF(LEFT(T219,1)="S", SUMIF(Calculs!$B$67:$B$70, TRIM(BG219), Calculs!$C$67:$C$70),0),0)</f>
        <v>0</v>
      </c>
      <c r="BJ219" s="40" t="str">
        <f t="shared" si="76"/>
        <v>N</v>
      </c>
      <c r="BK219" s="219" t="str">
        <f t="shared" si="68"/>
        <v>N</v>
      </c>
      <c r="BL219" s="42">
        <f t="shared" si="77"/>
        <v>0</v>
      </c>
      <c r="BM219" s="42"/>
      <c r="BN219" s="42"/>
      <c r="BO219" s="42">
        <f>IF(B219="",0,IF(AND(BJ219="S",AR219=1), VLOOKUP(B219,Calculs!$B$94:$D$99,3), 0) + IF(AND(BK219="S",BD219=1), VLOOKUP(B219,Calculs!$B$94:$F$99,5), 0))</f>
        <v>0</v>
      </c>
      <c r="BP219" s="40" t="str">
        <f t="shared" si="69"/>
        <v/>
      </c>
      <c r="BQ219" s="219" t="str">
        <f t="shared" si="70"/>
        <v/>
      </c>
      <c r="BR219" s="264" t="str">
        <f t="shared" si="71"/>
        <v/>
      </c>
      <c r="BS219" s="264" t="str">
        <f t="shared" si="72"/>
        <v/>
      </c>
    </row>
    <row r="220" spans="1:71" ht="12.75" customHeight="1">
      <c r="A220" s="217" t="str">
        <f>IF(' Peticions ET'!A210="", "",' Peticions ET'!A210)</f>
        <v/>
      </c>
      <c r="B220" s="167" t="str">
        <f t="shared" si="73"/>
        <v/>
      </c>
      <c r="C220" s="167" t="str">
        <f>IF(' Peticions ET'!B210="", "",' Peticions ET'!B210)</f>
        <v/>
      </c>
      <c r="D220" s="167" t="str">
        <f>IF(' Peticions ET'!C210="", "",' Peticions ET'!C210)</f>
        <v/>
      </c>
      <c r="E220" s="167" t="str">
        <f>IF(' Peticions ET'!D210="", "",' Peticions ET'!D210)</f>
        <v/>
      </c>
      <c r="F220" s="166" t="str">
        <f>IF(' Peticions ET'!E210="", "",' Peticions ET'!E210)</f>
        <v/>
      </c>
      <c r="G220" s="166" t="str">
        <f>IF(' Peticions ET'!F210="", "",' Peticions ET'!F210)</f>
        <v/>
      </c>
      <c r="H220" s="30" t="str">
        <f>IF(' Peticions ET'!G210="", "",' Peticions ET'!G210)</f>
        <v/>
      </c>
      <c r="I220" s="40" t="str">
        <f>IF(' Peticions ET'!H210="", "",' Peticions ET'!H210)</f>
        <v/>
      </c>
      <c r="J220" s="40" t="str">
        <f>IF(' Peticions ET'!I210="", "",' Peticions ET'!I210)</f>
        <v/>
      </c>
      <c r="K220" s="40" t="str">
        <f>IF(' Peticions ET'!J210="", "",' Peticions ET'!J210)</f>
        <v/>
      </c>
      <c r="L220" s="30" t="str">
        <f>IF(' Peticions ET'!K210="", "",' Peticions ET'!K210)</f>
        <v/>
      </c>
      <c r="M220" s="30" t="str">
        <f>IF(' Peticions ET'!L210="", "",' Peticions ET'!L210)</f>
        <v/>
      </c>
      <c r="N220" s="30" t="str">
        <f>IF(' Peticions ET'!M210="", "",' Peticions ET'!M210)</f>
        <v/>
      </c>
      <c r="O220" s="40" t="str">
        <f>IF(' Peticions ET'!O210="", "",' Peticions ET'!O210)</f>
        <v/>
      </c>
      <c r="P220" s="7" t="str">
        <f>IF(' Peticions ET'!N210="", "",' Peticions ET'!N210)</f>
        <v/>
      </c>
      <c r="Q220" s="31" t="str">
        <f>IF(' Peticions ET'!R210="", "",' Peticions ET'!R210)</f>
        <v/>
      </c>
      <c r="R220" s="31" t="str">
        <f>IF(' Peticions ET'!S210="", "",' Peticions ET'!S210)</f>
        <v/>
      </c>
      <c r="S220" t="str">
        <f>IF(' Peticions ET'!P210="", "",' Peticions ET'!P210)</f>
        <v/>
      </c>
      <c r="T220" s="264" t="str">
        <f>IF(' Peticions ET'!Q210="", "",' Peticions ET'!Q210)</f>
        <v/>
      </c>
      <c r="U220" s="1"/>
      <c r="V220" s="1"/>
      <c r="W220" s="3"/>
      <c r="X220" s="31"/>
      <c r="Y220" s="31"/>
      <c r="Z220" s="31"/>
      <c r="AA220" s="32"/>
      <c r="AB220" s="33"/>
      <c r="AC220" s="33"/>
      <c r="AD220" s="33"/>
      <c r="AE220" s="33"/>
      <c r="AF220" s="34"/>
      <c r="AG220" s="34"/>
      <c r="AH220" s="34"/>
      <c r="AI220" s="34"/>
      <c r="AJ220" s="35" t="str">
        <f>IF(' Peticions ET'!Z210="", "",' Peticions ET'!Z210)</f>
        <v/>
      </c>
      <c r="AK220" s="143"/>
      <c r="AL220" s="36"/>
      <c r="AM220" s="37" t="str">
        <f t="shared" si="59"/>
        <v/>
      </c>
      <c r="AN220" s="38" t="str">
        <f t="shared" si="60"/>
        <v/>
      </c>
      <c r="AO220" s="39" t="str">
        <f t="shared" si="61"/>
        <v/>
      </c>
      <c r="AP220" s="40" t="str">
        <f t="shared" si="62"/>
        <v/>
      </c>
      <c r="AQ220" s="229" t="str">
        <f t="shared" si="63"/>
        <v/>
      </c>
      <c r="AR220" s="220">
        <f>IF(A220="",0,IF(BJ220="S",COUNTIF($AQ$17:AQ220,AQ220),0))</f>
        <v>0</v>
      </c>
      <c r="AS220" s="41" t="str">
        <f t="shared" si="74"/>
        <v/>
      </c>
      <c r="AT220" s="42">
        <f xml:space="preserve"> IF(AS220&lt;&gt;"",VLOOKUP(AS220,Calculs!$B$2:$C$34,2,FALSE),0)</f>
        <v>0</v>
      </c>
      <c r="AU220" s="42">
        <f>IF(I220&lt;&gt;"",IF(LEFT(I220,1)="S", Calculs!$C$63,0),0)</f>
        <v>0</v>
      </c>
      <c r="AV220" s="42">
        <f>IF(J220&lt;&gt;"",IF(LEFT(J220,1)="S", Calculs!$C$53,0),0)</f>
        <v>0</v>
      </c>
      <c r="AW220" s="42">
        <f>IF(K220&lt;&gt;"",IF(LEFT(K220,1)="S", Calculs!$C$54,0),0)</f>
        <v>0</v>
      </c>
      <c r="AX220" s="43" t="str">
        <f t="shared" si="64"/>
        <v/>
      </c>
      <c r="AY220" s="43" t="str">
        <f t="shared" si="65"/>
        <v/>
      </c>
      <c r="AZ220" s="43">
        <f>SUMIF(Calculs!$B$2:$B$34,AX220,Calculs!$C$2:$C$34)</f>
        <v>0</v>
      </c>
      <c r="BA220" s="42">
        <f>IF(O220&lt;&gt;"",IF(LEFT(O220,1)="S", Calculs!$C$54,0),0)</f>
        <v>0</v>
      </c>
      <c r="BB220" s="42">
        <f>IF(P220&lt;&gt;"",IF(LEFT(P220,1)="S", Calculs!$C$53,0),0)</f>
        <v>0</v>
      </c>
      <c r="BC220" s="229" t="str">
        <f t="shared" si="66"/>
        <v/>
      </c>
      <c r="BD220" s="220">
        <f>IF(A220="",0, IF(BK220="S",COUNTIF($BC$17:BC220,BC220),0))</f>
        <v>0</v>
      </c>
      <c r="BE220" s="42">
        <f xml:space="preserve"> IF(Q220&lt;&gt;"",IF(Q220&lt;&gt;"Sense monitor",VLOOKUP(_xlfn.CONCAT(LEFT(Q220,2),IF(BF220="NO",".SA",".AA")),Calculs!$B$41:$C$48,2,FALSE),0),0)</f>
        <v>0</v>
      </c>
      <c r="BF220" s="42" t="str">
        <f t="shared" si="67"/>
        <v>NO</v>
      </c>
      <c r="BG220" s="43" t="str">
        <f t="shared" si="75"/>
        <v/>
      </c>
      <c r="BH220" s="42">
        <f>SUMIF(Calculs!$B$32:$B$36,TRIM(BG220),Calculs!$C$32:$C$36)</f>
        <v>0</v>
      </c>
      <c r="BI220" s="42">
        <f>IF(T220&lt;&gt;"",IF(LEFT(T220,1)="S", SUMIF(Calculs!$B$67:$B$70, TRIM(BG220), Calculs!$C$67:$C$70),0),0)</f>
        <v>0</v>
      </c>
      <c r="BJ220" s="40" t="str">
        <f t="shared" si="76"/>
        <v>N</v>
      </c>
      <c r="BK220" s="219" t="str">
        <f t="shared" si="68"/>
        <v>N</v>
      </c>
      <c r="BL220" s="42">
        <f t="shared" si="77"/>
        <v>0</v>
      </c>
      <c r="BM220" s="42"/>
      <c r="BN220" s="42"/>
      <c r="BO220" s="42">
        <f>IF(B220="",0,IF(AND(BJ220="S",AR220=1), VLOOKUP(B220,Calculs!$B$94:$D$99,3), 0) + IF(AND(BK220="S",BD220=1), VLOOKUP(B220,Calculs!$B$94:$F$99,5), 0))</f>
        <v>0</v>
      </c>
      <c r="BP220" s="40" t="str">
        <f t="shared" si="69"/>
        <v/>
      </c>
      <c r="BQ220" s="219" t="str">
        <f t="shared" si="70"/>
        <v/>
      </c>
      <c r="BR220" s="264" t="str">
        <f t="shared" si="71"/>
        <v/>
      </c>
      <c r="BS220" s="264" t="str">
        <f t="shared" si="72"/>
        <v/>
      </c>
    </row>
    <row r="221" spans="1:71" ht="12.75" customHeight="1">
      <c r="A221" s="217" t="str">
        <f>IF(' Peticions ET'!A211="", "",' Peticions ET'!A211)</f>
        <v/>
      </c>
      <c r="B221" s="167" t="str">
        <f t="shared" si="73"/>
        <v/>
      </c>
      <c r="C221" s="167" t="str">
        <f>IF(' Peticions ET'!B211="", "",' Peticions ET'!B211)</f>
        <v/>
      </c>
      <c r="D221" s="167" t="str">
        <f>IF(' Peticions ET'!C211="", "",' Peticions ET'!C211)</f>
        <v/>
      </c>
      <c r="E221" s="167" t="str">
        <f>IF(' Peticions ET'!D211="", "",' Peticions ET'!D211)</f>
        <v/>
      </c>
      <c r="F221" s="166" t="str">
        <f>IF(' Peticions ET'!E211="", "",' Peticions ET'!E211)</f>
        <v/>
      </c>
      <c r="G221" s="166" t="str">
        <f>IF(' Peticions ET'!F211="", "",' Peticions ET'!F211)</f>
        <v/>
      </c>
      <c r="H221" s="30" t="str">
        <f>IF(' Peticions ET'!G211="", "",' Peticions ET'!G211)</f>
        <v/>
      </c>
      <c r="I221" s="40" t="str">
        <f>IF(' Peticions ET'!H211="", "",' Peticions ET'!H211)</f>
        <v/>
      </c>
      <c r="J221" s="40" t="str">
        <f>IF(' Peticions ET'!I211="", "",' Peticions ET'!I211)</f>
        <v/>
      </c>
      <c r="K221" s="40" t="str">
        <f>IF(' Peticions ET'!J211="", "",' Peticions ET'!J211)</f>
        <v/>
      </c>
      <c r="L221" s="30" t="str">
        <f>IF(' Peticions ET'!K211="", "",' Peticions ET'!K211)</f>
        <v/>
      </c>
      <c r="M221" s="30" t="str">
        <f>IF(' Peticions ET'!L211="", "",' Peticions ET'!L211)</f>
        <v/>
      </c>
      <c r="N221" s="30" t="str">
        <f>IF(' Peticions ET'!M211="", "",' Peticions ET'!M211)</f>
        <v/>
      </c>
      <c r="O221" s="40" t="str">
        <f>IF(' Peticions ET'!O211="", "",' Peticions ET'!O211)</f>
        <v/>
      </c>
      <c r="P221" s="7" t="str">
        <f>IF(' Peticions ET'!N211="", "",' Peticions ET'!N211)</f>
        <v/>
      </c>
      <c r="Q221" s="31" t="str">
        <f>IF(' Peticions ET'!R211="", "",' Peticions ET'!R211)</f>
        <v/>
      </c>
      <c r="R221" s="31" t="str">
        <f>IF(' Peticions ET'!S211="", "",' Peticions ET'!S211)</f>
        <v/>
      </c>
      <c r="S221" t="str">
        <f>IF(' Peticions ET'!P211="", "",' Peticions ET'!P211)</f>
        <v/>
      </c>
      <c r="T221" s="264" t="str">
        <f>IF(' Peticions ET'!Q211="", "",' Peticions ET'!Q211)</f>
        <v/>
      </c>
      <c r="U221" s="1"/>
      <c r="V221" s="1"/>
      <c r="W221" s="3"/>
      <c r="X221" s="31"/>
      <c r="Y221" s="31"/>
      <c r="Z221" s="31"/>
      <c r="AA221" s="32"/>
      <c r="AB221" s="33"/>
      <c r="AC221" s="33"/>
      <c r="AD221" s="33"/>
      <c r="AE221" s="33"/>
      <c r="AF221" s="34"/>
      <c r="AG221" s="34"/>
      <c r="AH221" s="34"/>
      <c r="AI221" s="34"/>
      <c r="AJ221" s="35" t="str">
        <f>IF(' Peticions ET'!Z211="", "",' Peticions ET'!Z211)</f>
        <v/>
      </c>
      <c r="AK221" s="143"/>
      <c r="AL221" s="36"/>
      <c r="AM221" s="37" t="str">
        <f t="shared" si="59"/>
        <v/>
      </c>
      <c r="AN221" s="38" t="str">
        <f t="shared" si="60"/>
        <v/>
      </c>
      <c r="AO221" s="39" t="str">
        <f t="shared" si="61"/>
        <v/>
      </c>
      <c r="AP221" s="40" t="str">
        <f t="shared" si="62"/>
        <v/>
      </c>
      <c r="AQ221" s="229" t="str">
        <f t="shared" si="63"/>
        <v/>
      </c>
      <c r="AR221" s="220">
        <f>IF(A221="",0,IF(BJ221="S",COUNTIF($AQ$17:AQ221,AQ221),0))</f>
        <v>0</v>
      </c>
      <c r="AS221" s="41" t="str">
        <f t="shared" si="74"/>
        <v/>
      </c>
      <c r="AT221" s="42">
        <f xml:space="preserve"> IF(AS221&lt;&gt;"",VLOOKUP(AS221,Calculs!$B$2:$C$34,2,FALSE),0)</f>
        <v>0</v>
      </c>
      <c r="AU221" s="42">
        <f>IF(I221&lt;&gt;"",IF(LEFT(I221,1)="S", Calculs!$C$63,0),0)</f>
        <v>0</v>
      </c>
      <c r="AV221" s="42">
        <f>IF(J221&lt;&gt;"",IF(LEFT(J221,1)="S", Calculs!$C$53,0),0)</f>
        <v>0</v>
      </c>
      <c r="AW221" s="42">
        <f>IF(K221&lt;&gt;"",IF(LEFT(K221,1)="S", Calculs!$C$54,0),0)</f>
        <v>0</v>
      </c>
      <c r="AX221" s="43" t="str">
        <f t="shared" si="64"/>
        <v/>
      </c>
      <c r="AY221" s="43" t="str">
        <f t="shared" si="65"/>
        <v/>
      </c>
      <c r="AZ221" s="43">
        <f>SUMIF(Calculs!$B$2:$B$34,AX221,Calculs!$C$2:$C$34)</f>
        <v>0</v>
      </c>
      <c r="BA221" s="42">
        <f>IF(O221&lt;&gt;"",IF(LEFT(O221,1)="S", Calculs!$C$54,0),0)</f>
        <v>0</v>
      </c>
      <c r="BB221" s="42">
        <f>IF(P221&lt;&gt;"",IF(LEFT(P221,1)="S", Calculs!$C$53,0),0)</f>
        <v>0</v>
      </c>
      <c r="BC221" s="229" t="str">
        <f t="shared" si="66"/>
        <v/>
      </c>
      <c r="BD221" s="220">
        <f>IF(A221="",0, IF(BK221="S",COUNTIF($BC$17:BC221,BC221),0))</f>
        <v>0</v>
      </c>
      <c r="BE221" s="42">
        <f xml:space="preserve"> IF(Q221&lt;&gt;"",IF(Q221&lt;&gt;"Sense monitor",VLOOKUP(_xlfn.CONCAT(LEFT(Q221,2),IF(BF221="NO",".SA",".AA")),Calculs!$B$41:$C$48,2,FALSE),0),0)</f>
        <v>0</v>
      </c>
      <c r="BF221" s="42" t="str">
        <f t="shared" si="67"/>
        <v>NO</v>
      </c>
      <c r="BG221" s="43" t="str">
        <f t="shared" si="75"/>
        <v/>
      </c>
      <c r="BH221" s="42">
        <f>SUMIF(Calculs!$B$32:$B$36,TRIM(BG221),Calculs!$C$32:$C$36)</f>
        <v>0</v>
      </c>
      <c r="BI221" s="42">
        <f>IF(T221&lt;&gt;"",IF(LEFT(T221,1)="S", SUMIF(Calculs!$B$67:$B$70, TRIM(BG221), Calculs!$C$67:$C$70),0),0)</f>
        <v>0</v>
      </c>
      <c r="BJ221" s="40" t="str">
        <f t="shared" si="76"/>
        <v>N</v>
      </c>
      <c r="BK221" s="219" t="str">
        <f t="shared" si="68"/>
        <v>N</v>
      </c>
      <c r="BL221" s="42">
        <f t="shared" si="77"/>
        <v>0</v>
      </c>
      <c r="BM221" s="42"/>
      <c r="BN221" s="42"/>
      <c r="BO221" s="42">
        <f>IF(B221="",0,IF(AND(BJ221="S",AR221=1), VLOOKUP(B221,Calculs!$B$94:$D$99,3), 0) + IF(AND(BK221="S",BD221=1), VLOOKUP(B221,Calculs!$B$94:$F$99,5), 0))</f>
        <v>0</v>
      </c>
      <c r="BP221" s="40" t="str">
        <f t="shared" si="69"/>
        <v/>
      </c>
      <c r="BQ221" s="219" t="str">
        <f t="shared" si="70"/>
        <v/>
      </c>
      <c r="BR221" s="264" t="str">
        <f t="shared" si="71"/>
        <v/>
      </c>
      <c r="BS221" s="264" t="str">
        <f t="shared" si="72"/>
        <v/>
      </c>
    </row>
    <row r="222" spans="1:71" ht="12.75" customHeight="1">
      <c r="A222" s="217" t="str">
        <f>IF(' Peticions ET'!A212="", "",' Peticions ET'!A212)</f>
        <v/>
      </c>
      <c r="B222" s="167" t="str">
        <f t="shared" si="73"/>
        <v/>
      </c>
      <c r="C222" s="167" t="str">
        <f>IF(' Peticions ET'!B212="", "",' Peticions ET'!B212)</f>
        <v/>
      </c>
      <c r="D222" s="167" t="str">
        <f>IF(' Peticions ET'!C212="", "",' Peticions ET'!C212)</f>
        <v/>
      </c>
      <c r="E222" s="167" t="str">
        <f>IF(' Peticions ET'!D212="", "",' Peticions ET'!D212)</f>
        <v/>
      </c>
      <c r="F222" s="166" t="str">
        <f>IF(' Peticions ET'!E212="", "",' Peticions ET'!E212)</f>
        <v/>
      </c>
      <c r="G222" s="166" t="str">
        <f>IF(' Peticions ET'!F212="", "",' Peticions ET'!F212)</f>
        <v/>
      </c>
      <c r="H222" s="30" t="str">
        <f>IF(' Peticions ET'!G212="", "",' Peticions ET'!G212)</f>
        <v/>
      </c>
      <c r="I222" s="40" t="str">
        <f>IF(' Peticions ET'!H212="", "",' Peticions ET'!H212)</f>
        <v/>
      </c>
      <c r="J222" s="40" t="str">
        <f>IF(' Peticions ET'!I212="", "",' Peticions ET'!I212)</f>
        <v/>
      </c>
      <c r="K222" s="40" t="str">
        <f>IF(' Peticions ET'!J212="", "",' Peticions ET'!J212)</f>
        <v/>
      </c>
      <c r="L222" s="30" t="str">
        <f>IF(' Peticions ET'!K212="", "",' Peticions ET'!K212)</f>
        <v/>
      </c>
      <c r="M222" s="30" t="str">
        <f>IF(' Peticions ET'!L212="", "",' Peticions ET'!L212)</f>
        <v/>
      </c>
      <c r="N222" s="30" t="str">
        <f>IF(' Peticions ET'!M212="", "",' Peticions ET'!M212)</f>
        <v/>
      </c>
      <c r="O222" s="40" t="str">
        <f>IF(' Peticions ET'!O212="", "",' Peticions ET'!O212)</f>
        <v/>
      </c>
      <c r="P222" s="7" t="str">
        <f>IF(' Peticions ET'!N212="", "",' Peticions ET'!N212)</f>
        <v/>
      </c>
      <c r="Q222" s="31" t="str">
        <f>IF(' Peticions ET'!R212="", "",' Peticions ET'!R212)</f>
        <v/>
      </c>
      <c r="R222" s="31" t="str">
        <f>IF(' Peticions ET'!S212="", "",' Peticions ET'!S212)</f>
        <v/>
      </c>
      <c r="S222" t="str">
        <f>IF(' Peticions ET'!P212="", "",' Peticions ET'!P212)</f>
        <v/>
      </c>
      <c r="T222" s="264" t="str">
        <f>IF(' Peticions ET'!Q212="", "",' Peticions ET'!Q212)</f>
        <v/>
      </c>
      <c r="U222" s="1"/>
      <c r="V222" s="1"/>
      <c r="W222" s="3"/>
      <c r="X222" s="31"/>
      <c r="Y222" s="31"/>
      <c r="Z222" s="31"/>
      <c r="AA222" s="32"/>
      <c r="AB222" s="33"/>
      <c r="AC222" s="33"/>
      <c r="AD222" s="33"/>
      <c r="AE222" s="33"/>
      <c r="AF222" s="34"/>
      <c r="AG222" s="34"/>
      <c r="AH222" s="34"/>
      <c r="AI222" s="34"/>
      <c r="AJ222" s="35" t="str">
        <f>IF(' Peticions ET'!Z212="", "",' Peticions ET'!Z212)</f>
        <v/>
      </c>
      <c r="AK222" s="143"/>
      <c r="AL222" s="36"/>
      <c r="AM222" s="37" t="str">
        <f t="shared" si="59"/>
        <v/>
      </c>
      <c r="AN222" s="38" t="str">
        <f t="shared" si="60"/>
        <v/>
      </c>
      <c r="AO222" s="39" t="str">
        <f t="shared" si="61"/>
        <v/>
      </c>
      <c r="AP222" s="40" t="str">
        <f t="shared" si="62"/>
        <v/>
      </c>
      <c r="AQ222" s="229" t="str">
        <f t="shared" si="63"/>
        <v/>
      </c>
      <c r="AR222" s="220">
        <f>IF(A222="",0,IF(BJ222="S",COUNTIF($AQ$17:AQ222,AQ222),0))</f>
        <v>0</v>
      </c>
      <c r="AS222" s="41" t="str">
        <f t="shared" si="74"/>
        <v/>
      </c>
      <c r="AT222" s="42">
        <f xml:space="preserve"> IF(AS222&lt;&gt;"",VLOOKUP(AS222,Calculs!$B$2:$C$34,2,FALSE),0)</f>
        <v>0</v>
      </c>
      <c r="AU222" s="42">
        <f>IF(I222&lt;&gt;"",IF(LEFT(I222,1)="S", Calculs!$C$63,0),0)</f>
        <v>0</v>
      </c>
      <c r="AV222" s="42">
        <f>IF(J222&lt;&gt;"",IF(LEFT(J222,1)="S", Calculs!$C$53,0),0)</f>
        <v>0</v>
      </c>
      <c r="AW222" s="42">
        <f>IF(K222&lt;&gt;"",IF(LEFT(K222,1)="S", Calculs!$C$54,0),0)</f>
        <v>0</v>
      </c>
      <c r="AX222" s="43" t="str">
        <f t="shared" si="64"/>
        <v/>
      </c>
      <c r="AY222" s="43" t="str">
        <f t="shared" si="65"/>
        <v/>
      </c>
      <c r="AZ222" s="43">
        <f>SUMIF(Calculs!$B$2:$B$34,AX222,Calculs!$C$2:$C$34)</f>
        <v>0</v>
      </c>
      <c r="BA222" s="42">
        <f>IF(O222&lt;&gt;"",IF(LEFT(O222,1)="S", Calculs!$C$54,0),0)</f>
        <v>0</v>
      </c>
      <c r="BB222" s="42">
        <f>IF(P222&lt;&gt;"",IF(LEFT(P222,1)="S", Calculs!$C$53,0),0)</f>
        <v>0</v>
      </c>
      <c r="BC222" s="229" t="str">
        <f t="shared" si="66"/>
        <v/>
      </c>
      <c r="BD222" s="220">
        <f>IF(A222="",0, IF(BK222="S",COUNTIF($BC$17:BC222,BC222),0))</f>
        <v>0</v>
      </c>
      <c r="BE222" s="42">
        <f xml:space="preserve"> IF(Q222&lt;&gt;"",IF(Q222&lt;&gt;"Sense monitor",VLOOKUP(_xlfn.CONCAT(LEFT(Q222,2),IF(BF222="NO",".SA",".AA")),Calculs!$B$41:$C$48,2,FALSE),0),0)</f>
        <v>0</v>
      </c>
      <c r="BF222" s="42" t="str">
        <f t="shared" si="67"/>
        <v>NO</v>
      </c>
      <c r="BG222" s="43" t="str">
        <f t="shared" si="75"/>
        <v/>
      </c>
      <c r="BH222" s="42">
        <f>SUMIF(Calculs!$B$32:$B$36,TRIM(BG222),Calculs!$C$32:$C$36)</f>
        <v>0</v>
      </c>
      <c r="BI222" s="42">
        <f>IF(T222&lt;&gt;"",IF(LEFT(T222,1)="S", SUMIF(Calculs!$B$67:$B$70, TRIM(BG222), Calculs!$C$67:$C$70),0),0)</f>
        <v>0</v>
      </c>
      <c r="BJ222" s="40" t="str">
        <f t="shared" si="76"/>
        <v>N</v>
      </c>
      <c r="BK222" s="219" t="str">
        <f t="shared" si="68"/>
        <v>N</v>
      </c>
      <c r="BL222" s="42">
        <f t="shared" si="77"/>
        <v>0</v>
      </c>
      <c r="BM222" s="42"/>
      <c r="BN222" s="42"/>
      <c r="BO222" s="42">
        <f>IF(B222="",0,IF(AND(BJ222="S",AR222=1), VLOOKUP(B222,Calculs!$B$94:$D$99,3), 0) + IF(AND(BK222="S",BD222=1), VLOOKUP(B222,Calculs!$B$94:$F$99,5), 0))</f>
        <v>0</v>
      </c>
      <c r="BP222" s="40" t="str">
        <f t="shared" si="69"/>
        <v/>
      </c>
      <c r="BQ222" s="219" t="str">
        <f t="shared" si="70"/>
        <v/>
      </c>
      <c r="BR222" s="264" t="str">
        <f t="shared" si="71"/>
        <v/>
      </c>
      <c r="BS222" s="264" t="str">
        <f t="shared" si="72"/>
        <v/>
      </c>
    </row>
    <row r="223" spans="1:71" ht="12.75" customHeight="1">
      <c r="A223" s="217" t="str">
        <f>IF(' Peticions ET'!A213="", "",' Peticions ET'!A213)</f>
        <v/>
      </c>
      <c r="B223" s="167" t="str">
        <f t="shared" si="73"/>
        <v/>
      </c>
      <c r="C223" s="167" t="str">
        <f>IF(' Peticions ET'!B213="", "",' Peticions ET'!B213)</f>
        <v/>
      </c>
      <c r="D223" s="167" t="str">
        <f>IF(' Peticions ET'!C213="", "",' Peticions ET'!C213)</f>
        <v/>
      </c>
      <c r="E223" s="167" t="str">
        <f>IF(' Peticions ET'!D213="", "",' Peticions ET'!D213)</f>
        <v/>
      </c>
      <c r="F223" s="166" t="str">
        <f>IF(' Peticions ET'!E213="", "",' Peticions ET'!E213)</f>
        <v/>
      </c>
      <c r="G223" s="166" t="str">
        <f>IF(' Peticions ET'!F213="", "",' Peticions ET'!F213)</f>
        <v/>
      </c>
      <c r="H223" s="30" t="str">
        <f>IF(' Peticions ET'!G213="", "",' Peticions ET'!G213)</f>
        <v/>
      </c>
      <c r="I223" s="40" t="str">
        <f>IF(' Peticions ET'!H213="", "",' Peticions ET'!H213)</f>
        <v/>
      </c>
      <c r="J223" s="40" t="str">
        <f>IF(' Peticions ET'!I213="", "",' Peticions ET'!I213)</f>
        <v/>
      </c>
      <c r="K223" s="40" t="str">
        <f>IF(' Peticions ET'!J213="", "",' Peticions ET'!J213)</f>
        <v/>
      </c>
      <c r="L223" s="30" t="str">
        <f>IF(' Peticions ET'!K213="", "",' Peticions ET'!K213)</f>
        <v/>
      </c>
      <c r="M223" s="30" t="str">
        <f>IF(' Peticions ET'!L213="", "",' Peticions ET'!L213)</f>
        <v/>
      </c>
      <c r="N223" s="30" t="str">
        <f>IF(' Peticions ET'!M213="", "",' Peticions ET'!M213)</f>
        <v/>
      </c>
      <c r="O223" s="40" t="str">
        <f>IF(' Peticions ET'!O213="", "",' Peticions ET'!O213)</f>
        <v/>
      </c>
      <c r="P223" s="7" t="str">
        <f>IF(' Peticions ET'!N213="", "",' Peticions ET'!N213)</f>
        <v/>
      </c>
      <c r="Q223" s="31" t="str">
        <f>IF(' Peticions ET'!R213="", "",' Peticions ET'!R213)</f>
        <v/>
      </c>
      <c r="R223" s="31" t="str">
        <f>IF(' Peticions ET'!S213="", "",' Peticions ET'!S213)</f>
        <v/>
      </c>
      <c r="S223" t="str">
        <f>IF(' Peticions ET'!P213="", "",' Peticions ET'!P213)</f>
        <v/>
      </c>
      <c r="T223" s="264" t="str">
        <f>IF(' Peticions ET'!Q213="", "",' Peticions ET'!Q213)</f>
        <v/>
      </c>
      <c r="U223" s="1"/>
      <c r="V223" s="1"/>
      <c r="W223" s="3"/>
      <c r="X223" s="31"/>
      <c r="Y223" s="31"/>
      <c r="Z223" s="31"/>
      <c r="AA223" s="32"/>
      <c r="AB223" s="33"/>
      <c r="AC223" s="33"/>
      <c r="AD223" s="33"/>
      <c r="AE223" s="33"/>
      <c r="AF223" s="34"/>
      <c r="AG223" s="34"/>
      <c r="AH223" s="34"/>
      <c r="AI223" s="34"/>
      <c r="AJ223" s="35" t="str">
        <f>IF(' Peticions ET'!Z213="", "",' Peticions ET'!Z213)</f>
        <v/>
      </c>
      <c r="AK223" s="143"/>
      <c r="AL223" s="36"/>
      <c r="AM223" s="37" t="str">
        <f t="shared" si="59"/>
        <v/>
      </c>
      <c r="AN223" s="38" t="str">
        <f t="shared" si="60"/>
        <v/>
      </c>
      <c r="AO223" s="39" t="str">
        <f t="shared" si="61"/>
        <v/>
      </c>
      <c r="AP223" s="40" t="str">
        <f t="shared" si="62"/>
        <v/>
      </c>
      <c r="AQ223" s="229" t="str">
        <f t="shared" si="63"/>
        <v/>
      </c>
      <c r="AR223" s="220">
        <f>IF(A223="",0,IF(BJ223="S",COUNTIF($AQ$17:AQ223,AQ223),0))</f>
        <v>0</v>
      </c>
      <c r="AS223" s="41" t="str">
        <f t="shared" si="74"/>
        <v/>
      </c>
      <c r="AT223" s="42">
        <f xml:space="preserve"> IF(AS223&lt;&gt;"",VLOOKUP(AS223,Calculs!$B$2:$C$34,2,FALSE),0)</f>
        <v>0</v>
      </c>
      <c r="AU223" s="42">
        <f>IF(I223&lt;&gt;"",IF(LEFT(I223,1)="S", Calculs!$C$63,0),0)</f>
        <v>0</v>
      </c>
      <c r="AV223" s="42">
        <f>IF(J223&lt;&gt;"",IF(LEFT(J223,1)="S", Calculs!$C$53,0),0)</f>
        <v>0</v>
      </c>
      <c r="AW223" s="42">
        <f>IF(K223&lt;&gt;"",IF(LEFT(K223,1)="S", Calculs!$C$54,0),0)</f>
        <v>0</v>
      </c>
      <c r="AX223" s="43" t="str">
        <f t="shared" si="64"/>
        <v/>
      </c>
      <c r="AY223" s="43" t="str">
        <f t="shared" si="65"/>
        <v/>
      </c>
      <c r="AZ223" s="43">
        <f>SUMIF(Calculs!$B$2:$B$34,AX223,Calculs!$C$2:$C$34)</f>
        <v>0</v>
      </c>
      <c r="BA223" s="42">
        <f>IF(O223&lt;&gt;"",IF(LEFT(O223,1)="S", Calculs!$C$54,0),0)</f>
        <v>0</v>
      </c>
      <c r="BB223" s="42">
        <f>IF(P223&lt;&gt;"",IF(LEFT(P223,1)="S", Calculs!$C$53,0),0)</f>
        <v>0</v>
      </c>
      <c r="BC223" s="229" t="str">
        <f t="shared" si="66"/>
        <v/>
      </c>
      <c r="BD223" s="220">
        <f>IF(A223="",0, IF(BK223="S",COUNTIF($BC$17:BC223,BC223),0))</f>
        <v>0</v>
      </c>
      <c r="BE223" s="42">
        <f xml:space="preserve"> IF(Q223&lt;&gt;"",IF(Q223&lt;&gt;"Sense monitor",VLOOKUP(_xlfn.CONCAT(LEFT(Q223,2),IF(BF223="NO",".SA",".AA")),Calculs!$B$41:$C$48,2,FALSE),0),0)</f>
        <v>0</v>
      </c>
      <c r="BF223" s="42" t="str">
        <f t="shared" si="67"/>
        <v>NO</v>
      </c>
      <c r="BG223" s="43" t="str">
        <f t="shared" si="75"/>
        <v/>
      </c>
      <c r="BH223" s="42">
        <f>SUMIF(Calculs!$B$32:$B$36,TRIM(BG223),Calculs!$C$32:$C$36)</f>
        <v>0</v>
      </c>
      <c r="BI223" s="42">
        <f>IF(T223&lt;&gt;"",IF(LEFT(T223,1)="S", SUMIF(Calculs!$B$67:$B$70, TRIM(BG223), Calculs!$C$67:$C$70),0),0)</f>
        <v>0</v>
      </c>
      <c r="BJ223" s="40" t="str">
        <f t="shared" si="76"/>
        <v>N</v>
      </c>
      <c r="BK223" s="219" t="str">
        <f t="shared" si="68"/>
        <v>N</v>
      </c>
      <c r="BL223" s="42">
        <f t="shared" si="77"/>
        <v>0</v>
      </c>
      <c r="BM223" s="42"/>
      <c r="BN223" s="42"/>
      <c r="BO223" s="42">
        <f>IF(B223="",0,IF(AND(BJ223="S",AR223=1), VLOOKUP(B223,Calculs!$B$94:$D$99,3), 0) + IF(AND(BK223="S",BD223=1), VLOOKUP(B223,Calculs!$B$94:$F$99,5), 0))</f>
        <v>0</v>
      </c>
      <c r="BP223" s="40" t="str">
        <f t="shared" si="69"/>
        <v/>
      </c>
      <c r="BQ223" s="219" t="str">
        <f t="shared" si="70"/>
        <v/>
      </c>
      <c r="BR223" s="264" t="str">
        <f t="shared" si="71"/>
        <v/>
      </c>
      <c r="BS223" s="264" t="str">
        <f t="shared" si="72"/>
        <v/>
      </c>
    </row>
    <row r="224" spans="1:71" ht="12.75" customHeight="1">
      <c r="A224" s="217" t="str">
        <f>IF(' Peticions ET'!A214="", "",' Peticions ET'!A214)</f>
        <v/>
      </c>
      <c r="B224" s="167" t="str">
        <f t="shared" si="73"/>
        <v/>
      </c>
      <c r="C224" s="167" t="str">
        <f>IF(' Peticions ET'!B214="", "",' Peticions ET'!B214)</f>
        <v/>
      </c>
      <c r="D224" s="167" t="str">
        <f>IF(' Peticions ET'!C214="", "",' Peticions ET'!C214)</f>
        <v/>
      </c>
      <c r="E224" s="167" t="str">
        <f>IF(' Peticions ET'!D214="", "",' Peticions ET'!D214)</f>
        <v/>
      </c>
      <c r="F224" s="166" t="str">
        <f>IF(' Peticions ET'!E214="", "",' Peticions ET'!E214)</f>
        <v/>
      </c>
      <c r="G224" s="166" t="str">
        <f>IF(' Peticions ET'!F214="", "",' Peticions ET'!F214)</f>
        <v/>
      </c>
      <c r="H224" s="30" t="str">
        <f>IF(' Peticions ET'!G214="", "",' Peticions ET'!G214)</f>
        <v/>
      </c>
      <c r="I224" s="40" t="str">
        <f>IF(' Peticions ET'!H214="", "",' Peticions ET'!H214)</f>
        <v/>
      </c>
      <c r="J224" s="40" t="str">
        <f>IF(' Peticions ET'!I214="", "",' Peticions ET'!I214)</f>
        <v/>
      </c>
      <c r="K224" s="40" t="str">
        <f>IF(' Peticions ET'!J214="", "",' Peticions ET'!J214)</f>
        <v/>
      </c>
      <c r="L224" s="30" t="str">
        <f>IF(' Peticions ET'!K214="", "",' Peticions ET'!K214)</f>
        <v/>
      </c>
      <c r="M224" s="30" t="str">
        <f>IF(' Peticions ET'!L214="", "",' Peticions ET'!L214)</f>
        <v/>
      </c>
      <c r="N224" s="30" t="str">
        <f>IF(' Peticions ET'!M214="", "",' Peticions ET'!M214)</f>
        <v/>
      </c>
      <c r="O224" s="40" t="str">
        <f>IF(' Peticions ET'!O214="", "",' Peticions ET'!O214)</f>
        <v/>
      </c>
      <c r="P224" s="7" t="str">
        <f>IF(' Peticions ET'!N214="", "",' Peticions ET'!N214)</f>
        <v/>
      </c>
      <c r="Q224" s="31" t="str">
        <f>IF(' Peticions ET'!R214="", "",' Peticions ET'!R214)</f>
        <v/>
      </c>
      <c r="R224" s="31" t="str">
        <f>IF(' Peticions ET'!S214="", "",' Peticions ET'!S214)</f>
        <v/>
      </c>
      <c r="S224" t="str">
        <f>IF(' Peticions ET'!P214="", "",' Peticions ET'!P214)</f>
        <v/>
      </c>
      <c r="T224" s="264" t="str">
        <f>IF(' Peticions ET'!Q214="", "",' Peticions ET'!Q214)</f>
        <v/>
      </c>
      <c r="U224" s="1"/>
      <c r="V224" s="1"/>
      <c r="W224" s="3"/>
      <c r="X224" s="31"/>
      <c r="Y224" s="31"/>
      <c r="Z224" s="31"/>
      <c r="AA224" s="32"/>
      <c r="AB224" s="33"/>
      <c r="AC224" s="33"/>
      <c r="AD224" s="33"/>
      <c r="AE224" s="33"/>
      <c r="AF224" s="34"/>
      <c r="AG224" s="34"/>
      <c r="AH224" s="34"/>
      <c r="AI224" s="34"/>
      <c r="AJ224" s="35" t="str">
        <f>IF(' Peticions ET'!Z214="", "",' Peticions ET'!Z214)</f>
        <v/>
      </c>
      <c r="AK224" s="143"/>
      <c r="AL224" s="36"/>
      <c r="AM224" s="37" t="str">
        <f t="shared" si="59"/>
        <v/>
      </c>
      <c r="AN224" s="38" t="str">
        <f t="shared" si="60"/>
        <v/>
      </c>
      <c r="AO224" s="39" t="str">
        <f t="shared" si="61"/>
        <v/>
      </c>
      <c r="AP224" s="40" t="str">
        <f t="shared" si="62"/>
        <v/>
      </c>
      <c r="AQ224" s="229" t="str">
        <f t="shared" si="63"/>
        <v/>
      </c>
      <c r="AR224" s="220">
        <f>IF(A224="",0,IF(BJ224="S",COUNTIF($AQ$17:AQ224,AQ224),0))</f>
        <v>0</v>
      </c>
      <c r="AS224" s="41" t="str">
        <f t="shared" si="74"/>
        <v/>
      </c>
      <c r="AT224" s="42">
        <f xml:space="preserve"> IF(AS224&lt;&gt;"",VLOOKUP(AS224,Calculs!$B$2:$C$34,2,FALSE),0)</f>
        <v>0</v>
      </c>
      <c r="AU224" s="42">
        <f>IF(I224&lt;&gt;"",IF(LEFT(I224,1)="S", Calculs!$C$63,0),0)</f>
        <v>0</v>
      </c>
      <c r="AV224" s="42">
        <f>IF(J224&lt;&gt;"",IF(LEFT(J224,1)="S", Calculs!$C$53,0),0)</f>
        <v>0</v>
      </c>
      <c r="AW224" s="42">
        <f>IF(K224&lt;&gt;"",IF(LEFT(K224,1)="S", Calculs!$C$54,0),0)</f>
        <v>0</v>
      </c>
      <c r="AX224" s="43" t="str">
        <f t="shared" si="64"/>
        <v/>
      </c>
      <c r="AY224" s="43" t="str">
        <f t="shared" si="65"/>
        <v/>
      </c>
      <c r="AZ224" s="43">
        <f>SUMIF(Calculs!$B$2:$B$34,AX224,Calculs!$C$2:$C$34)</f>
        <v>0</v>
      </c>
      <c r="BA224" s="42">
        <f>IF(O224&lt;&gt;"",IF(LEFT(O224,1)="S", Calculs!$C$54,0),0)</f>
        <v>0</v>
      </c>
      <c r="BB224" s="42">
        <f>IF(P224&lt;&gt;"",IF(LEFT(P224,1)="S", Calculs!$C$53,0),0)</f>
        <v>0</v>
      </c>
      <c r="BC224" s="229" t="str">
        <f t="shared" si="66"/>
        <v/>
      </c>
      <c r="BD224" s="220">
        <f>IF(A224="",0, IF(BK224="S",COUNTIF($BC$17:BC224,BC224),0))</f>
        <v>0</v>
      </c>
      <c r="BE224" s="42">
        <f xml:space="preserve"> IF(Q224&lt;&gt;"",IF(Q224&lt;&gt;"Sense monitor",VLOOKUP(_xlfn.CONCAT(LEFT(Q224,2),IF(BF224="NO",".SA",".AA")),Calculs!$B$41:$C$48,2,FALSE),0),0)</f>
        <v>0</v>
      </c>
      <c r="BF224" s="42" t="str">
        <f t="shared" si="67"/>
        <v>NO</v>
      </c>
      <c r="BG224" s="43" t="str">
        <f t="shared" si="75"/>
        <v/>
      </c>
      <c r="BH224" s="42">
        <f>SUMIF(Calculs!$B$32:$B$36,TRIM(BG224),Calculs!$C$32:$C$36)</f>
        <v>0</v>
      </c>
      <c r="BI224" s="42">
        <f>IF(T224&lt;&gt;"",IF(LEFT(T224,1)="S", SUMIF(Calculs!$B$67:$B$70, TRIM(BG224), Calculs!$C$67:$C$70),0),0)</f>
        <v>0</v>
      </c>
      <c r="BJ224" s="40" t="str">
        <f t="shared" si="76"/>
        <v>N</v>
      </c>
      <c r="BK224" s="219" t="str">
        <f t="shared" si="68"/>
        <v>N</v>
      </c>
      <c r="BL224" s="42">
        <f t="shared" si="77"/>
        <v>0</v>
      </c>
      <c r="BM224" s="42"/>
      <c r="BN224" s="42"/>
      <c r="BO224" s="42">
        <f>IF(B224="",0,IF(AND(BJ224="S",AR224=1), VLOOKUP(B224,Calculs!$B$94:$D$99,3), 0) + IF(AND(BK224="S",BD224=1), VLOOKUP(B224,Calculs!$B$94:$F$99,5), 0))</f>
        <v>0</v>
      </c>
      <c r="BP224" s="40" t="str">
        <f t="shared" si="69"/>
        <v/>
      </c>
      <c r="BQ224" s="219" t="str">
        <f t="shared" si="70"/>
        <v/>
      </c>
      <c r="BR224" s="264" t="str">
        <f t="shared" si="71"/>
        <v/>
      </c>
      <c r="BS224" s="264" t="str">
        <f t="shared" si="72"/>
        <v/>
      </c>
    </row>
    <row r="225" spans="1:71" ht="12.75" customHeight="1">
      <c r="A225" s="217" t="str">
        <f>IF(' Peticions ET'!A215="", "",' Peticions ET'!A215)</f>
        <v/>
      </c>
      <c r="B225" s="167" t="str">
        <f t="shared" si="73"/>
        <v/>
      </c>
      <c r="C225" s="167" t="str">
        <f>IF(' Peticions ET'!B215="", "",' Peticions ET'!B215)</f>
        <v/>
      </c>
      <c r="D225" s="167" t="str">
        <f>IF(' Peticions ET'!C215="", "",' Peticions ET'!C215)</f>
        <v/>
      </c>
      <c r="E225" s="167" t="str">
        <f>IF(' Peticions ET'!D215="", "",' Peticions ET'!D215)</f>
        <v/>
      </c>
      <c r="F225" s="166" t="str">
        <f>IF(' Peticions ET'!E215="", "",' Peticions ET'!E215)</f>
        <v/>
      </c>
      <c r="G225" s="166" t="str">
        <f>IF(' Peticions ET'!F215="", "",' Peticions ET'!F215)</f>
        <v/>
      </c>
      <c r="H225" s="30" t="str">
        <f>IF(' Peticions ET'!G215="", "",' Peticions ET'!G215)</f>
        <v/>
      </c>
      <c r="I225" s="40" t="str">
        <f>IF(' Peticions ET'!H215="", "",' Peticions ET'!H215)</f>
        <v/>
      </c>
      <c r="J225" s="40" t="str">
        <f>IF(' Peticions ET'!I215="", "",' Peticions ET'!I215)</f>
        <v/>
      </c>
      <c r="K225" s="40" t="str">
        <f>IF(' Peticions ET'!J215="", "",' Peticions ET'!J215)</f>
        <v/>
      </c>
      <c r="L225" s="30" t="str">
        <f>IF(' Peticions ET'!K215="", "",' Peticions ET'!K215)</f>
        <v/>
      </c>
      <c r="M225" s="30" t="str">
        <f>IF(' Peticions ET'!L215="", "",' Peticions ET'!L215)</f>
        <v/>
      </c>
      <c r="N225" s="30" t="str">
        <f>IF(' Peticions ET'!M215="", "",' Peticions ET'!M215)</f>
        <v/>
      </c>
      <c r="O225" s="40" t="str">
        <f>IF(' Peticions ET'!O215="", "",' Peticions ET'!O215)</f>
        <v/>
      </c>
      <c r="P225" s="7" t="str">
        <f>IF(' Peticions ET'!N215="", "",' Peticions ET'!N215)</f>
        <v/>
      </c>
      <c r="Q225" s="31" t="str">
        <f>IF(' Peticions ET'!R215="", "",' Peticions ET'!R215)</f>
        <v/>
      </c>
      <c r="R225" s="31" t="str">
        <f>IF(' Peticions ET'!S215="", "",' Peticions ET'!S215)</f>
        <v/>
      </c>
      <c r="S225" t="str">
        <f>IF(' Peticions ET'!P215="", "",' Peticions ET'!P215)</f>
        <v/>
      </c>
      <c r="T225" s="264" t="str">
        <f>IF(' Peticions ET'!Q215="", "",' Peticions ET'!Q215)</f>
        <v/>
      </c>
      <c r="U225" s="1"/>
      <c r="V225" s="1"/>
      <c r="W225" s="3"/>
      <c r="X225" s="31"/>
      <c r="Y225" s="31"/>
      <c r="Z225" s="31"/>
      <c r="AA225" s="32"/>
      <c r="AB225" s="33"/>
      <c r="AC225" s="33"/>
      <c r="AD225" s="33"/>
      <c r="AE225" s="33"/>
      <c r="AF225" s="34"/>
      <c r="AG225" s="34"/>
      <c r="AH225" s="34"/>
      <c r="AI225" s="34"/>
      <c r="AJ225" s="35" t="str">
        <f>IF(' Peticions ET'!Z215="", "",' Peticions ET'!Z215)</f>
        <v/>
      </c>
      <c r="AK225" s="143"/>
      <c r="AL225" s="36"/>
      <c r="AM225" s="37" t="str">
        <f t="shared" si="59"/>
        <v/>
      </c>
      <c r="AN225" s="38" t="str">
        <f t="shared" si="60"/>
        <v/>
      </c>
      <c r="AO225" s="39" t="str">
        <f t="shared" si="61"/>
        <v/>
      </c>
      <c r="AP225" s="40" t="str">
        <f t="shared" si="62"/>
        <v/>
      </c>
      <c r="AQ225" s="229" t="str">
        <f t="shared" si="63"/>
        <v/>
      </c>
      <c r="AR225" s="220">
        <f>IF(A225="",0,IF(BJ225="S",COUNTIF($AQ$17:AQ225,AQ225),0))</f>
        <v>0</v>
      </c>
      <c r="AS225" s="41" t="str">
        <f t="shared" si="74"/>
        <v/>
      </c>
      <c r="AT225" s="42">
        <f xml:space="preserve"> IF(AS225&lt;&gt;"",VLOOKUP(AS225,Calculs!$B$2:$C$34,2,FALSE),0)</f>
        <v>0</v>
      </c>
      <c r="AU225" s="42">
        <f>IF(I225&lt;&gt;"",IF(LEFT(I225,1)="S", Calculs!$C$63,0),0)</f>
        <v>0</v>
      </c>
      <c r="AV225" s="42">
        <f>IF(J225&lt;&gt;"",IF(LEFT(J225,1)="S", Calculs!$C$53,0),0)</f>
        <v>0</v>
      </c>
      <c r="AW225" s="42">
        <f>IF(K225&lt;&gt;"",IF(LEFT(K225,1)="S", Calculs!$C$54,0),0)</f>
        <v>0</v>
      </c>
      <c r="AX225" s="43" t="str">
        <f t="shared" si="64"/>
        <v/>
      </c>
      <c r="AY225" s="43" t="str">
        <f t="shared" si="65"/>
        <v/>
      </c>
      <c r="AZ225" s="43">
        <f>SUMIF(Calculs!$B$2:$B$34,AX225,Calculs!$C$2:$C$34)</f>
        <v>0</v>
      </c>
      <c r="BA225" s="42">
        <f>IF(O225&lt;&gt;"",IF(LEFT(O225,1)="S", Calculs!$C$54,0),0)</f>
        <v>0</v>
      </c>
      <c r="BB225" s="42">
        <f>IF(P225&lt;&gt;"",IF(LEFT(P225,1)="S", Calculs!$C$53,0),0)</f>
        <v>0</v>
      </c>
      <c r="BC225" s="229" t="str">
        <f t="shared" si="66"/>
        <v/>
      </c>
      <c r="BD225" s="220">
        <f>IF(A225="",0, IF(BK225="S",COUNTIF($BC$17:BC225,BC225),0))</f>
        <v>0</v>
      </c>
      <c r="BE225" s="42">
        <f xml:space="preserve"> IF(Q225&lt;&gt;"",IF(Q225&lt;&gt;"Sense monitor",VLOOKUP(_xlfn.CONCAT(LEFT(Q225,2),IF(BF225="NO",".SA",".AA")),Calculs!$B$41:$C$48,2,FALSE),0),0)</f>
        <v>0</v>
      </c>
      <c r="BF225" s="42" t="str">
        <f t="shared" si="67"/>
        <v>NO</v>
      </c>
      <c r="BG225" s="43" t="str">
        <f t="shared" si="75"/>
        <v/>
      </c>
      <c r="BH225" s="42">
        <f>SUMIF(Calculs!$B$32:$B$36,TRIM(BG225),Calculs!$C$32:$C$36)</f>
        <v>0</v>
      </c>
      <c r="BI225" s="42">
        <f>IF(T225&lt;&gt;"",IF(LEFT(T225,1)="S", SUMIF(Calculs!$B$67:$B$70, TRIM(BG225), Calculs!$C$67:$C$70),0),0)</f>
        <v>0</v>
      </c>
      <c r="BJ225" s="40" t="str">
        <f t="shared" si="76"/>
        <v>N</v>
      </c>
      <c r="BK225" s="219" t="str">
        <f t="shared" si="68"/>
        <v>N</v>
      </c>
      <c r="BL225" s="42">
        <f t="shared" si="77"/>
        <v>0</v>
      </c>
      <c r="BM225" s="42"/>
      <c r="BN225" s="42"/>
      <c r="BO225" s="42">
        <f>IF(B225="",0,IF(AND(BJ225="S",AR225=1), VLOOKUP(B225,Calculs!$B$94:$D$99,3), 0) + IF(AND(BK225="S",BD225=1), VLOOKUP(B225,Calculs!$B$94:$F$99,5), 0))</f>
        <v>0</v>
      </c>
      <c r="BP225" s="40" t="str">
        <f t="shared" si="69"/>
        <v/>
      </c>
      <c r="BQ225" s="219" t="str">
        <f t="shared" si="70"/>
        <v/>
      </c>
      <c r="BR225" s="264" t="str">
        <f t="shared" si="71"/>
        <v/>
      </c>
      <c r="BS225" s="264" t="str">
        <f t="shared" si="72"/>
        <v/>
      </c>
    </row>
    <row r="226" spans="1:71" ht="12.75" customHeight="1">
      <c r="A226" s="217" t="str">
        <f>IF(' Peticions ET'!A216="", "",' Peticions ET'!A216)</f>
        <v/>
      </c>
      <c r="B226" s="167" t="str">
        <f t="shared" si="73"/>
        <v/>
      </c>
      <c r="C226" s="167" t="str">
        <f>IF(' Peticions ET'!B216="", "",' Peticions ET'!B216)</f>
        <v/>
      </c>
      <c r="D226" s="167" t="str">
        <f>IF(' Peticions ET'!C216="", "",' Peticions ET'!C216)</f>
        <v/>
      </c>
      <c r="E226" s="167" t="str">
        <f>IF(' Peticions ET'!D216="", "",' Peticions ET'!D216)</f>
        <v/>
      </c>
      <c r="F226" s="166" t="str">
        <f>IF(' Peticions ET'!E216="", "",' Peticions ET'!E216)</f>
        <v/>
      </c>
      <c r="G226" s="166" t="str">
        <f>IF(' Peticions ET'!F216="", "",' Peticions ET'!F216)</f>
        <v/>
      </c>
      <c r="H226" s="30" t="str">
        <f>IF(' Peticions ET'!G216="", "",' Peticions ET'!G216)</f>
        <v/>
      </c>
      <c r="I226" s="40" t="str">
        <f>IF(' Peticions ET'!H216="", "",' Peticions ET'!H216)</f>
        <v/>
      </c>
      <c r="J226" s="40" t="str">
        <f>IF(' Peticions ET'!I216="", "",' Peticions ET'!I216)</f>
        <v/>
      </c>
      <c r="K226" s="40" t="str">
        <f>IF(' Peticions ET'!J216="", "",' Peticions ET'!J216)</f>
        <v/>
      </c>
      <c r="L226" s="30" t="str">
        <f>IF(' Peticions ET'!K216="", "",' Peticions ET'!K216)</f>
        <v/>
      </c>
      <c r="M226" s="30" t="str">
        <f>IF(' Peticions ET'!L216="", "",' Peticions ET'!L216)</f>
        <v/>
      </c>
      <c r="N226" s="30" t="str">
        <f>IF(' Peticions ET'!M216="", "",' Peticions ET'!M216)</f>
        <v/>
      </c>
      <c r="O226" s="40" t="str">
        <f>IF(' Peticions ET'!O216="", "",' Peticions ET'!O216)</f>
        <v/>
      </c>
      <c r="P226" s="7" t="str">
        <f>IF(' Peticions ET'!N216="", "",' Peticions ET'!N216)</f>
        <v/>
      </c>
      <c r="Q226" s="31" t="str">
        <f>IF(' Peticions ET'!R216="", "",' Peticions ET'!R216)</f>
        <v/>
      </c>
      <c r="R226" s="31" t="str">
        <f>IF(' Peticions ET'!S216="", "",' Peticions ET'!S216)</f>
        <v/>
      </c>
      <c r="S226" t="str">
        <f>IF(' Peticions ET'!P216="", "",' Peticions ET'!P216)</f>
        <v/>
      </c>
      <c r="T226" s="264" t="str">
        <f>IF(' Peticions ET'!Q216="", "",' Peticions ET'!Q216)</f>
        <v/>
      </c>
      <c r="U226" s="1"/>
      <c r="V226" s="1"/>
      <c r="W226" s="3"/>
      <c r="X226" s="31"/>
      <c r="Y226" s="31"/>
      <c r="Z226" s="31"/>
      <c r="AA226" s="32"/>
      <c r="AB226" s="33"/>
      <c r="AC226" s="33"/>
      <c r="AD226" s="33"/>
      <c r="AE226" s="33"/>
      <c r="AF226" s="34"/>
      <c r="AG226" s="34"/>
      <c r="AH226" s="34"/>
      <c r="AI226" s="34"/>
      <c r="AJ226" s="35" t="str">
        <f>IF(' Peticions ET'!Z216="", "",' Peticions ET'!Z216)</f>
        <v/>
      </c>
      <c r="AK226" s="143"/>
      <c r="AL226" s="36"/>
      <c r="AM226" s="37" t="str">
        <f t="shared" si="59"/>
        <v/>
      </c>
      <c r="AN226" s="38" t="str">
        <f t="shared" si="60"/>
        <v/>
      </c>
      <c r="AO226" s="39" t="str">
        <f t="shared" si="61"/>
        <v/>
      </c>
      <c r="AP226" s="40" t="str">
        <f t="shared" si="62"/>
        <v/>
      </c>
      <c r="AQ226" s="229" t="str">
        <f t="shared" si="63"/>
        <v/>
      </c>
      <c r="AR226" s="220">
        <f>IF(A226="",0,IF(BJ226="S",COUNTIF($AQ$17:AQ226,AQ226),0))</f>
        <v>0</v>
      </c>
      <c r="AS226" s="41" t="str">
        <f t="shared" si="74"/>
        <v/>
      </c>
      <c r="AT226" s="42">
        <f xml:space="preserve"> IF(AS226&lt;&gt;"",VLOOKUP(AS226,Calculs!$B$2:$C$34,2,FALSE),0)</f>
        <v>0</v>
      </c>
      <c r="AU226" s="42">
        <f>IF(I226&lt;&gt;"",IF(LEFT(I226,1)="S", Calculs!$C$63,0),0)</f>
        <v>0</v>
      </c>
      <c r="AV226" s="42">
        <f>IF(J226&lt;&gt;"",IF(LEFT(J226,1)="S", Calculs!$C$53,0),0)</f>
        <v>0</v>
      </c>
      <c r="AW226" s="42">
        <f>IF(K226&lt;&gt;"",IF(LEFT(K226,1)="S", Calculs!$C$54,0),0)</f>
        <v>0</v>
      </c>
      <c r="AX226" s="43" t="str">
        <f t="shared" si="64"/>
        <v/>
      </c>
      <c r="AY226" s="43" t="str">
        <f t="shared" si="65"/>
        <v/>
      </c>
      <c r="AZ226" s="43">
        <f>SUMIF(Calculs!$B$2:$B$34,AX226,Calculs!$C$2:$C$34)</f>
        <v>0</v>
      </c>
      <c r="BA226" s="42">
        <f>IF(O226&lt;&gt;"",IF(LEFT(O226,1)="S", Calculs!$C$54,0),0)</f>
        <v>0</v>
      </c>
      <c r="BB226" s="42">
        <f>IF(P226&lt;&gt;"",IF(LEFT(P226,1)="S", Calculs!$C$53,0),0)</f>
        <v>0</v>
      </c>
      <c r="BC226" s="229" t="str">
        <f t="shared" si="66"/>
        <v/>
      </c>
      <c r="BD226" s="220">
        <f>IF(A226="",0, IF(BK226="S",COUNTIF($BC$17:BC226,BC226),0))</f>
        <v>0</v>
      </c>
      <c r="BE226" s="42">
        <f xml:space="preserve"> IF(Q226&lt;&gt;"",IF(Q226&lt;&gt;"Sense monitor",VLOOKUP(_xlfn.CONCAT(LEFT(Q226,2),IF(BF226="NO",".SA",".AA")),Calculs!$B$41:$C$48,2,FALSE),0),0)</f>
        <v>0</v>
      </c>
      <c r="BF226" s="42" t="str">
        <f t="shared" si="67"/>
        <v>NO</v>
      </c>
      <c r="BG226" s="43" t="str">
        <f t="shared" si="75"/>
        <v/>
      </c>
      <c r="BH226" s="42">
        <f>SUMIF(Calculs!$B$32:$B$36,TRIM(BG226),Calculs!$C$32:$C$36)</f>
        <v>0</v>
      </c>
      <c r="BI226" s="42">
        <f>IF(T226&lt;&gt;"",IF(LEFT(T226,1)="S", SUMIF(Calculs!$B$67:$B$70, TRIM(BG226), Calculs!$C$67:$C$70),0),0)</f>
        <v>0</v>
      </c>
      <c r="BJ226" s="40" t="str">
        <f t="shared" si="76"/>
        <v>N</v>
      </c>
      <c r="BK226" s="219" t="str">
        <f t="shared" si="68"/>
        <v>N</v>
      </c>
      <c r="BL226" s="42">
        <f t="shared" si="77"/>
        <v>0</v>
      </c>
      <c r="BM226" s="42"/>
      <c r="BN226" s="42"/>
      <c r="BO226" s="42">
        <f>IF(B226="",0,IF(AND(BJ226="S",AR226=1), VLOOKUP(B226,Calculs!$B$94:$D$99,3), 0) + IF(AND(BK226="S",BD226=1), VLOOKUP(B226,Calculs!$B$94:$F$99,5), 0))</f>
        <v>0</v>
      </c>
      <c r="BP226" s="40" t="str">
        <f t="shared" si="69"/>
        <v/>
      </c>
      <c r="BQ226" s="219" t="str">
        <f t="shared" si="70"/>
        <v/>
      </c>
      <c r="BR226" s="264" t="str">
        <f t="shared" si="71"/>
        <v/>
      </c>
      <c r="BS226" s="264" t="str">
        <f t="shared" si="72"/>
        <v/>
      </c>
    </row>
    <row r="227" spans="1:71" ht="12.75" customHeight="1">
      <c r="A227" s="217" t="str">
        <f>IF(' Peticions ET'!A217="", "",' Peticions ET'!A217)</f>
        <v/>
      </c>
      <c r="B227" s="167" t="str">
        <f t="shared" si="73"/>
        <v/>
      </c>
      <c r="C227" s="167" t="str">
        <f>IF(' Peticions ET'!B217="", "",' Peticions ET'!B217)</f>
        <v/>
      </c>
      <c r="D227" s="167" t="str">
        <f>IF(' Peticions ET'!C217="", "",' Peticions ET'!C217)</f>
        <v/>
      </c>
      <c r="E227" s="167" t="str">
        <f>IF(' Peticions ET'!D217="", "",' Peticions ET'!D217)</f>
        <v/>
      </c>
      <c r="F227" s="166" t="str">
        <f>IF(' Peticions ET'!E217="", "",' Peticions ET'!E217)</f>
        <v/>
      </c>
      <c r="G227" s="166" t="str">
        <f>IF(' Peticions ET'!F217="", "",' Peticions ET'!F217)</f>
        <v/>
      </c>
      <c r="H227" s="30" t="str">
        <f>IF(' Peticions ET'!G217="", "",' Peticions ET'!G217)</f>
        <v/>
      </c>
      <c r="I227" s="40" t="str">
        <f>IF(' Peticions ET'!H217="", "",' Peticions ET'!H217)</f>
        <v/>
      </c>
      <c r="J227" s="40" t="str">
        <f>IF(' Peticions ET'!I217="", "",' Peticions ET'!I217)</f>
        <v/>
      </c>
      <c r="K227" s="40" t="str">
        <f>IF(' Peticions ET'!J217="", "",' Peticions ET'!J217)</f>
        <v/>
      </c>
      <c r="L227" s="30" t="str">
        <f>IF(' Peticions ET'!K217="", "",' Peticions ET'!K217)</f>
        <v/>
      </c>
      <c r="M227" s="30" t="str">
        <f>IF(' Peticions ET'!L217="", "",' Peticions ET'!L217)</f>
        <v/>
      </c>
      <c r="N227" s="30" t="str">
        <f>IF(' Peticions ET'!M217="", "",' Peticions ET'!M217)</f>
        <v/>
      </c>
      <c r="O227" s="40" t="str">
        <f>IF(' Peticions ET'!O217="", "",' Peticions ET'!O217)</f>
        <v/>
      </c>
      <c r="P227" s="7" t="str">
        <f>IF(' Peticions ET'!N217="", "",' Peticions ET'!N217)</f>
        <v/>
      </c>
      <c r="Q227" s="31" t="str">
        <f>IF(' Peticions ET'!R217="", "",' Peticions ET'!R217)</f>
        <v/>
      </c>
      <c r="R227" s="31" t="str">
        <f>IF(' Peticions ET'!S217="", "",' Peticions ET'!S217)</f>
        <v/>
      </c>
      <c r="S227" t="str">
        <f>IF(' Peticions ET'!P217="", "",' Peticions ET'!P217)</f>
        <v/>
      </c>
      <c r="T227" s="264" t="str">
        <f>IF(' Peticions ET'!Q217="", "",' Peticions ET'!Q217)</f>
        <v/>
      </c>
      <c r="U227" s="1"/>
      <c r="V227" s="1"/>
      <c r="W227" s="3"/>
      <c r="X227" s="31"/>
      <c r="Y227" s="31"/>
      <c r="Z227" s="31"/>
      <c r="AA227" s="32"/>
      <c r="AB227" s="33"/>
      <c r="AC227" s="33"/>
      <c r="AD227" s="33"/>
      <c r="AE227" s="33"/>
      <c r="AF227" s="34"/>
      <c r="AG227" s="34"/>
      <c r="AH227" s="34"/>
      <c r="AI227" s="34"/>
      <c r="AJ227" s="35" t="str">
        <f>IF(' Peticions ET'!Z217="", "",' Peticions ET'!Z217)</f>
        <v/>
      </c>
      <c r="AK227" s="143"/>
      <c r="AL227" s="36"/>
      <c r="AM227" s="37" t="str">
        <f t="shared" si="59"/>
        <v/>
      </c>
      <c r="AN227" s="38" t="str">
        <f t="shared" si="60"/>
        <v/>
      </c>
      <c r="AO227" s="39" t="str">
        <f t="shared" si="61"/>
        <v/>
      </c>
      <c r="AP227" s="40" t="str">
        <f t="shared" si="62"/>
        <v/>
      </c>
      <c r="AQ227" s="229" t="str">
        <f t="shared" si="63"/>
        <v/>
      </c>
      <c r="AR227" s="220">
        <f>IF(A227="",0,IF(BJ227="S",COUNTIF($AQ$17:AQ227,AQ227),0))</f>
        <v>0</v>
      </c>
      <c r="AS227" s="41" t="str">
        <f t="shared" si="74"/>
        <v/>
      </c>
      <c r="AT227" s="42">
        <f xml:space="preserve"> IF(AS227&lt;&gt;"",VLOOKUP(AS227,Calculs!$B$2:$C$34,2,FALSE),0)</f>
        <v>0</v>
      </c>
      <c r="AU227" s="42">
        <f>IF(I227&lt;&gt;"",IF(LEFT(I227,1)="S", Calculs!$C$63,0),0)</f>
        <v>0</v>
      </c>
      <c r="AV227" s="42">
        <f>IF(J227&lt;&gt;"",IF(LEFT(J227,1)="S", Calculs!$C$53,0),0)</f>
        <v>0</v>
      </c>
      <c r="AW227" s="42">
        <f>IF(K227&lt;&gt;"",IF(LEFT(K227,1)="S", Calculs!$C$54,0),0)</f>
        <v>0</v>
      </c>
      <c r="AX227" s="43" t="str">
        <f t="shared" si="64"/>
        <v/>
      </c>
      <c r="AY227" s="43" t="str">
        <f t="shared" si="65"/>
        <v/>
      </c>
      <c r="AZ227" s="43">
        <f>SUMIF(Calculs!$B$2:$B$34,AX227,Calculs!$C$2:$C$34)</f>
        <v>0</v>
      </c>
      <c r="BA227" s="42">
        <f>IF(O227&lt;&gt;"",IF(LEFT(O227,1)="S", Calculs!$C$54,0),0)</f>
        <v>0</v>
      </c>
      <c r="BB227" s="42">
        <f>IF(P227&lt;&gt;"",IF(LEFT(P227,1)="S", Calculs!$C$53,0),0)</f>
        <v>0</v>
      </c>
      <c r="BC227" s="229" t="str">
        <f t="shared" si="66"/>
        <v/>
      </c>
      <c r="BD227" s="220">
        <f>IF(A227="",0, IF(BK227="S",COUNTIF($BC$17:BC227,BC227),0))</f>
        <v>0</v>
      </c>
      <c r="BE227" s="42">
        <f xml:space="preserve"> IF(Q227&lt;&gt;"",IF(Q227&lt;&gt;"Sense monitor",VLOOKUP(_xlfn.CONCAT(LEFT(Q227,2),IF(BF227="NO",".SA",".AA")),Calculs!$B$41:$C$48,2,FALSE),0),0)</f>
        <v>0</v>
      </c>
      <c r="BF227" s="42" t="str">
        <f t="shared" si="67"/>
        <v>NO</v>
      </c>
      <c r="BG227" s="43" t="str">
        <f t="shared" si="75"/>
        <v/>
      </c>
      <c r="BH227" s="42">
        <f>SUMIF(Calculs!$B$32:$B$36,TRIM(BG227),Calculs!$C$32:$C$36)</f>
        <v>0</v>
      </c>
      <c r="BI227" s="42">
        <f>IF(T227&lt;&gt;"",IF(LEFT(T227,1)="S", SUMIF(Calculs!$B$67:$B$70, TRIM(BG227), Calculs!$C$67:$C$70),0),0)</f>
        <v>0</v>
      </c>
      <c r="BJ227" s="40" t="str">
        <f t="shared" si="76"/>
        <v>N</v>
      </c>
      <c r="BK227" s="219" t="str">
        <f t="shared" si="68"/>
        <v>N</v>
      </c>
      <c r="BL227" s="42">
        <f t="shared" si="77"/>
        <v>0</v>
      </c>
      <c r="BM227" s="42"/>
      <c r="BN227" s="42"/>
      <c r="BO227" s="42">
        <f>IF(B227="",0,IF(AND(BJ227="S",AR227=1), VLOOKUP(B227,Calculs!$B$94:$D$99,3), 0) + IF(AND(BK227="S",BD227=1), VLOOKUP(B227,Calculs!$B$94:$F$99,5), 0))</f>
        <v>0</v>
      </c>
      <c r="BP227" s="40" t="str">
        <f t="shared" si="69"/>
        <v/>
      </c>
      <c r="BQ227" s="219" t="str">
        <f t="shared" si="70"/>
        <v/>
      </c>
      <c r="BR227" s="264" t="str">
        <f t="shared" si="71"/>
        <v/>
      </c>
      <c r="BS227" s="264" t="str">
        <f t="shared" si="72"/>
        <v/>
      </c>
    </row>
    <row r="228" spans="1:71" ht="12.75" customHeight="1">
      <c r="A228" s="217" t="str">
        <f>IF(' Peticions ET'!A218="", "",' Peticions ET'!A218)</f>
        <v/>
      </c>
      <c r="B228" s="167" t="str">
        <f t="shared" si="73"/>
        <v/>
      </c>
      <c r="C228" s="167" t="str">
        <f>IF(' Peticions ET'!B218="", "",' Peticions ET'!B218)</f>
        <v/>
      </c>
      <c r="D228" s="167" t="str">
        <f>IF(' Peticions ET'!C218="", "",' Peticions ET'!C218)</f>
        <v/>
      </c>
      <c r="E228" s="167" t="str">
        <f>IF(' Peticions ET'!D218="", "",' Peticions ET'!D218)</f>
        <v/>
      </c>
      <c r="F228" s="166" t="str">
        <f>IF(' Peticions ET'!E218="", "",' Peticions ET'!E218)</f>
        <v/>
      </c>
      <c r="G228" s="166" t="str">
        <f>IF(' Peticions ET'!F218="", "",' Peticions ET'!F218)</f>
        <v/>
      </c>
      <c r="H228" s="30" t="str">
        <f>IF(' Peticions ET'!G218="", "",' Peticions ET'!G218)</f>
        <v/>
      </c>
      <c r="I228" s="40" t="str">
        <f>IF(' Peticions ET'!H218="", "",' Peticions ET'!H218)</f>
        <v/>
      </c>
      <c r="J228" s="40" t="str">
        <f>IF(' Peticions ET'!I218="", "",' Peticions ET'!I218)</f>
        <v/>
      </c>
      <c r="K228" s="40" t="str">
        <f>IF(' Peticions ET'!J218="", "",' Peticions ET'!J218)</f>
        <v/>
      </c>
      <c r="L228" s="30" t="str">
        <f>IF(' Peticions ET'!K218="", "",' Peticions ET'!K218)</f>
        <v/>
      </c>
      <c r="M228" s="30" t="str">
        <f>IF(' Peticions ET'!L218="", "",' Peticions ET'!L218)</f>
        <v/>
      </c>
      <c r="N228" s="30" t="str">
        <f>IF(' Peticions ET'!M218="", "",' Peticions ET'!M218)</f>
        <v/>
      </c>
      <c r="O228" s="40" t="str">
        <f>IF(' Peticions ET'!O218="", "",' Peticions ET'!O218)</f>
        <v/>
      </c>
      <c r="P228" s="7" t="str">
        <f>IF(' Peticions ET'!N218="", "",' Peticions ET'!N218)</f>
        <v/>
      </c>
      <c r="Q228" s="31" t="str">
        <f>IF(' Peticions ET'!R218="", "",' Peticions ET'!R218)</f>
        <v/>
      </c>
      <c r="R228" s="31" t="str">
        <f>IF(' Peticions ET'!S218="", "",' Peticions ET'!S218)</f>
        <v/>
      </c>
      <c r="S228" t="str">
        <f>IF(' Peticions ET'!P218="", "",' Peticions ET'!P218)</f>
        <v/>
      </c>
      <c r="T228" s="264" t="str">
        <f>IF(' Peticions ET'!Q218="", "",' Peticions ET'!Q218)</f>
        <v/>
      </c>
      <c r="U228" s="1"/>
      <c r="V228" s="1"/>
      <c r="W228" s="3"/>
      <c r="X228" s="31"/>
      <c r="Y228" s="31"/>
      <c r="Z228" s="31"/>
      <c r="AA228" s="32"/>
      <c r="AB228" s="33"/>
      <c r="AC228" s="33"/>
      <c r="AD228" s="33"/>
      <c r="AE228" s="33"/>
      <c r="AF228" s="34"/>
      <c r="AG228" s="34"/>
      <c r="AH228" s="34"/>
      <c r="AI228" s="34"/>
      <c r="AJ228" s="35" t="str">
        <f>IF(' Peticions ET'!Z218="", "",' Peticions ET'!Z218)</f>
        <v/>
      </c>
      <c r="AK228" s="143"/>
      <c r="AL228" s="36"/>
      <c r="AM228" s="37" t="str">
        <f t="shared" si="59"/>
        <v/>
      </c>
      <c r="AN228" s="38" t="str">
        <f t="shared" si="60"/>
        <v/>
      </c>
      <c r="AO228" s="39" t="str">
        <f t="shared" si="61"/>
        <v/>
      </c>
      <c r="AP228" s="40" t="str">
        <f t="shared" si="62"/>
        <v/>
      </c>
      <c r="AQ228" s="229" t="str">
        <f t="shared" si="63"/>
        <v/>
      </c>
      <c r="AR228" s="220">
        <f>IF(A228="",0,IF(BJ228="S",COUNTIF($AQ$17:AQ228,AQ228),0))</f>
        <v>0</v>
      </c>
      <c r="AS228" s="41" t="str">
        <f t="shared" si="74"/>
        <v/>
      </c>
      <c r="AT228" s="42">
        <f xml:space="preserve"> IF(AS228&lt;&gt;"",VLOOKUP(AS228,Calculs!$B$2:$C$34,2,FALSE),0)</f>
        <v>0</v>
      </c>
      <c r="AU228" s="42">
        <f>IF(I228&lt;&gt;"",IF(LEFT(I228,1)="S", Calculs!$C$63,0),0)</f>
        <v>0</v>
      </c>
      <c r="AV228" s="42">
        <f>IF(J228&lt;&gt;"",IF(LEFT(J228,1)="S", Calculs!$C$53,0),0)</f>
        <v>0</v>
      </c>
      <c r="AW228" s="42">
        <f>IF(K228&lt;&gt;"",IF(LEFT(K228,1)="S", Calculs!$C$54,0),0)</f>
        <v>0</v>
      </c>
      <c r="AX228" s="43" t="str">
        <f t="shared" si="64"/>
        <v/>
      </c>
      <c r="AY228" s="43" t="str">
        <f t="shared" si="65"/>
        <v/>
      </c>
      <c r="AZ228" s="43">
        <f>SUMIF(Calculs!$B$2:$B$34,AX228,Calculs!$C$2:$C$34)</f>
        <v>0</v>
      </c>
      <c r="BA228" s="42">
        <f>IF(O228&lt;&gt;"",IF(LEFT(O228,1)="S", Calculs!$C$54,0),0)</f>
        <v>0</v>
      </c>
      <c r="BB228" s="42">
        <f>IF(P228&lt;&gt;"",IF(LEFT(P228,1)="S", Calculs!$C$53,0),0)</f>
        <v>0</v>
      </c>
      <c r="BC228" s="229" t="str">
        <f t="shared" si="66"/>
        <v/>
      </c>
      <c r="BD228" s="220">
        <f>IF(A228="",0, IF(BK228="S",COUNTIF($BC$17:BC228,BC228),0))</f>
        <v>0</v>
      </c>
      <c r="BE228" s="42">
        <f xml:space="preserve"> IF(Q228&lt;&gt;"",IF(Q228&lt;&gt;"Sense monitor",VLOOKUP(_xlfn.CONCAT(LEFT(Q228,2),IF(BF228="NO",".SA",".AA")),Calculs!$B$41:$C$48,2,FALSE),0),0)</f>
        <v>0</v>
      </c>
      <c r="BF228" s="42" t="str">
        <f t="shared" si="67"/>
        <v>NO</v>
      </c>
      <c r="BG228" s="43" t="str">
        <f t="shared" si="75"/>
        <v/>
      </c>
      <c r="BH228" s="42">
        <f>SUMIF(Calculs!$B$32:$B$36,TRIM(BG228),Calculs!$C$32:$C$36)</f>
        <v>0</v>
      </c>
      <c r="BI228" s="42">
        <f>IF(T228&lt;&gt;"",IF(LEFT(T228,1)="S", SUMIF(Calculs!$B$67:$B$70, TRIM(BG228), Calculs!$C$67:$C$70),0),0)</f>
        <v>0</v>
      </c>
      <c r="BJ228" s="40" t="str">
        <f t="shared" si="76"/>
        <v>N</v>
      </c>
      <c r="BK228" s="219" t="str">
        <f t="shared" si="68"/>
        <v>N</v>
      </c>
      <c r="BL228" s="42">
        <f t="shared" si="77"/>
        <v>0</v>
      </c>
      <c r="BM228" s="42"/>
      <c r="BN228" s="42"/>
      <c r="BO228" s="42">
        <f>IF(B228="",0,IF(AND(BJ228="S",AR228=1), VLOOKUP(B228,Calculs!$B$94:$D$99,3), 0) + IF(AND(BK228="S",BD228=1), VLOOKUP(B228,Calculs!$B$94:$F$99,5), 0))</f>
        <v>0</v>
      </c>
      <c r="BP228" s="40" t="str">
        <f t="shared" si="69"/>
        <v/>
      </c>
      <c r="BQ228" s="219" t="str">
        <f t="shared" si="70"/>
        <v/>
      </c>
      <c r="BR228" s="264" t="str">
        <f t="shared" si="71"/>
        <v/>
      </c>
      <c r="BS228" s="264" t="str">
        <f t="shared" si="72"/>
        <v/>
      </c>
    </row>
    <row r="229" spans="1:71" ht="12.75" customHeight="1">
      <c r="A229" s="217" t="str">
        <f>IF(' Peticions ET'!A219="", "",' Peticions ET'!A219)</f>
        <v/>
      </c>
      <c r="B229" s="167" t="str">
        <f t="shared" si="73"/>
        <v/>
      </c>
      <c r="C229" s="167" t="str">
        <f>IF(' Peticions ET'!B219="", "",' Peticions ET'!B219)</f>
        <v/>
      </c>
      <c r="D229" s="167" t="str">
        <f>IF(' Peticions ET'!C219="", "",' Peticions ET'!C219)</f>
        <v/>
      </c>
      <c r="E229" s="167" t="str">
        <f>IF(' Peticions ET'!D219="", "",' Peticions ET'!D219)</f>
        <v/>
      </c>
      <c r="F229" s="166" t="str">
        <f>IF(' Peticions ET'!E219="", "",' Peticions ET'!E219)</f>
        <v/>
      </c>
      <c r="G229" s="166" t="str">
        <f>IF(' Peticions ET'!F219="", "",' Peticions ET'!F219)</f>
        <v/>
      </c>
      <c r="H229" s="30" t="str">
        <f>IF(' Peticions ET'!G219="", "",' Peticions ET'!G219)</f>
        <v/>
      </c>
      <c r="I229" s="40" t="str">
        <f>IF(' Peticions ET'!H219="", "",' Peticions ET'!H219)</f>
        <v/>
      </c>
      <c r="J229" s="40" t="str">
        <f>IF(' Peticions ET'!I219="", "",' Peticions ET'!I219)</f>
        <v/>
      </c>
      <c r="K229" s="40" t="str">
        <f>IF(' Peticions ET'!J219="", "",' Peticions ET'!J219)</f>
        <v/>
      </c>
      <c r="L229" s="30" t="str">
        <f>IF(' Peticions ET'!K219="", "",' Peticions ET'!K219)</f>
        <v/>
      </c>
      <c r="M229" s="30" t="str">
        <f>IF(' Peticions ET'!L219="", "",' Peticions ET'!L219)</f>
        <v/>
      </c>
      <c r="N229" s="30" t="str">
        <f>IF(' Peticions ET'!M219="", "",' Peticions ET'!M219)</f>
        <v/>
      </c>
      <c r="O229" s="40" t="str">
        <f>IF(' Peticions ET'!O219="", "",' Peticions ET'!O219)</f>
        <v/>
      </c>
      <c r="P229" s="7" t="str">
        <f>IF(' Peticions ET'!N219="", "",' Peticions ET'!N219)</f>
        <v/>
      </c>
      <c r="Q229" s="31" t="str">
        <f>IF(' Peticions ET'!R219="", "",' Peticions ET'!R219)</f>
        <v/>
      </c>
      <c r="R229" s="31" t="str">
        <f>IF(' Peticions ET'!S219="", "",' Peticions ET'!S219)</f>
        <v/>
      </c>
      <c r="S229" t="str">
        <f>IF(' Peticions ET'!P219="", "",' Peticions ET'!P219)</f>
        <v/>
      </c>
      <c r="T229" s="264" t="str">
        <f>IF(' Peticions ET'!Q219="", "",' Peticions ET'!Q219)</f>
        <v/>
      </c>
      <c r="U229" s="1"/>
      <c r="V229" s="1"/>
      <c r="W229" s="3"/>
      <c r="X229" s="31"/>
      <c r="Y229" s="31"/>
      <c r="Z229" s="31"/>
      <c r="AA229" s="32"/>
      <c r="AB229" s="33"/>
      <c r="AC229" s="33"/>
      <c r="AD229" s="33"/>
      <c r="AE229" s="33"/>
      <c r="AF229" s="34"/>
      <c r="AG229" s="34"/>
      <c r="AH229" s="34"/>
      <c r="AI229" s="34"/>
      <c r="AJ229" s="35" t="str">
        <f>IF(' Peticions ET'!Z219="", "",' Peticions ET'!Z219)</f>
        <v/>
      </c>
      <c r="AK229" s="143"/>
      <c r="AL229" s="36"/>
      <c r="AM229" s="37" t="str">
        <f t="shared" si="59"/>
        <v/>
      </c>
      <c r="AN229" s="38" t="str">
        <f t="shared" si="60"/>
        <v/>
      </c>
      <c r="AO229" s="39" t="str">
        <f t="shared" si="61"/>
        <v/>
      </c>
      <c r="AP229" s="40" t="str">
        <f t="shared" si="62"/>
        <v/>
      </c>
      <c r="AQ229" s="229" t="str">
        <f t="shared" si="63"/>
        <v/>
      </c>
      <c r="AR229" s="220">
        <f>IF(A229="",0,IF(BJ229="S",COUNTIF($AQ$17:AQ229,AQ229),0))</f>
        <v>0</v>
      </c>
      <c r="AS229" s="41" t="str">
        <f t="shared" si="74"/>
        <v/>
      </c>
      <c r="AT229" s="42">
        <f xml:space="preserve"> IF(AS229&lt;&gt;"",VLOOKUP(AS229,Calculs!$B$2:$C$34,2,FALSE),0)</f>
        <v>0</v>
      </c>
      <c r="AU229" s="42">
        <f>IF(I229&lt;&gt;"",IF(LEFT(I229,1)="S", Calculs!$C$63,0),0)</f>
        <v>0</v>
      </c>
      <c r="AV229" s="42">
        <f>IF(J229&lt;&gt;"",IF(LEFT(J229,1)="S", Calculs!$C$53,0),0)</f>
        <v>0</v>
      </c>
      <c r="AW229" s="42">
        <f>IF(K229&lt;&gt;"",IF(LEFT(K229,1)="S", Calculs!$C$54,0),0)</f>
        <v>0</v>
      </c>
      <c r="AX229" s="43" t="str">
        <f t="shared" si="64"/>
        <v/>
      </c>
      <c r="AY229" s="43" t="str">
        <f t="shared" si="65"/>
        <v/>
      </c>
      <c r="AZ229" s="43">
        <f>SUMIF(Calculs!$B$2:$B$34,AX229,Calculs!$C$2:$C$34)</f>
        <v>0</v>
      </c>
      <c r="BA229" s="42">
        <f>IF(O229&lt;&gt;"",IF(LEFT(O229,1)="S", Calculs!$C$54,0),0)</f>
        <v>0</v>
      </c>
      <c r="BB229" s="42">
        <f>IF(P229&lt;&gt;"",IF(LEFT(P229,1)="S", Calculs!$C$53,0),0)</f>
        <v>0</v>
      </c>
      <c r="BC229" s="229" t="str">
        <f t="shared" si="66"/>
        <v/>
      </c>
      <c r="BD229" s="220">
        <f>IF(A229="",0, IF(BK229="S",COUNTIF($BC$17:BC229,BC229),0))</f>
        <v>0</v>
      </c>
      <c r="BE229" s="42">
        <f xml:space="preserve"> IF(Q229&lt;&gt;"",IF(Q229&lt;&gt;"Sense monitor",VLOOKUP(_xlfn.CONCAT(LEFT(Q229,2),IF(BF229="NO",".SA",".AA")),Calculs!$B$41:$C$48,2,FALSE),0),0)</f>
        <v>0</v>
      </c>
      <c r="BF229" s="42" t="str">
        <f t="shared" si="67"/>
        <v>NO</v>
      </c>
      <c r="BG229" s="43" t="str">
        <f t="shared" si="75"/>
        <v/>
      </c>
      <c r="BH229" s="42">
        <f>SUMIF(Calculs!$B$32:$B$36,TRIM(BG229),Calculs!$C$32:$C$36)</f>
        <v>0</v>
      </c>
      <c r="BI229" s="42">
        <f>IF(T229&lt;&gt;"",IF(LEFT(T229,1)="S", SUMIF(Calculs!$B$67:$B$70, TRIM(BG229), Calculs!$C$67:$C$70),0),0)</f>
        <v>0</v>
      </c>
      <c r="BJ229" s="40" t="str">
        <f t="shared" si="76"/>
        <v>N</v>
      </c>
      <c r="BK229" s="219" t="str">
        <f t="shared" si="68"/>
        <v>N</v>
      </c>
      <c r="BL229" s="42">
        <f t="shared" si="77"/>
        <v>0</v>
      </c>
      <c r="BM229" s="42"/>
      <c r="BN229" s="42"/>
      <c r="BO229" s="42">
        <f>IF(B229="",0,IF(AND(BJ229="S",AR229=1), VLOOKUP(B229,Calculs!$B$94:$D$99,3), 0) + IF(AND(BK229="S",BD229=1), VLOOKUP(B229,Calculs!$B$94:$F$99,5), 0))</f>
        <v>0</v>
      </c>
      <c r="BP229" s="40" t="str">
        <f t="shared" si="69"/>
        <v/>
      </c>
      <c r="BQ229" s="219" t="str">
        <f t="shared" si="70"/>
        <v/>
      </c>
      <c r="BR229" s="264" t="str">
        <f t="shared" si="71"/>
        <v/>
      </c>
      <c r="BS229" s="264" t="str">
        <f t="shared" si="72"/>
        <v/>
      </c>
    </row>
    <row r="230" spans="1:71" ht="12.75" customHeight="1">
      <c r="A230" s="217" t="str">
        <f>IF(' Peticions ET'!A220="", "",' Peticions ET'!A220)</f>
        <v/>
      </c>
      <c r="B230" s="167" t="str">
        <f t="shared" si="73"/>
        <v/>
      </c>
      <c r="C230" s="167" t="str">
        <f>IF(' Peticions ET'!B220="", "",' Peticions ET'!B220)</f>
        <v/>
      </c>
      <c r="D230" s="167" t="str">
        <f>IF(' Peticions ET'!C220="", "",' Peticions ET'!C220)</f>
        <v/>
      </c>
      <c r="E230" s="167" t="str">
        <f>IF(' Peticions ET'!D220="", "",' Peticions ET'!D220)</f>
        <v/>
      </c>
      <c r="F230" s="166" t="str">
        <f>IF(' Peticions ET'!E220="", "",' Peticions ET'!E220)</f>
        <v/>
      </c>
      <c r="G230" s="166" t="str">
        <f>IF(' Peticions ET'!F220="", "",' Peticions ET'!F220)</f>
        <v/>
      </c>
      <c r="H230" s="30" t="str">
        <f>IF(' Peticions ET'!G220="", "",' Peticions ET'!G220)</f>
        <v/>
      </c>
      <c r="I230" s="40" t="str">
        <f>IF(' Peticions ET'!H220="", "",' Peticions ET'!H220)</f>
        <v/>
      </c>
      <c r="J230" s="40" t="str">
        <f>IF(' Peticions ET'!I220="", "",' Peticions ET'!I220)</f>
        <v/>
      </c>
      <c r="K230" s="40" t="str">
        <f>IF(' Peticions ET'!J220="", "",' Peticions ET'!J220)</f>
        <v/>
      </c>
      <c r="L230" s="30" t="str">
        <f>IF(' Peticions ET'!K220="", "",' Peticions ET'!K220)</f>
        <v/>
      </c>
      <c r="M230" s="30" t="str">
        <f>IF(' Peticions ET'!L220="", "",' Peticions ET'!L220)</f>
        <v/>
      </c>
      <c r="N230" s="30" t="str">
        <f>IF(' Peticions ET'!M220="", "",' Peticions ET'!M220)</f>
        <v/>
      </c>
      <c r="O230" s="40" t="str">
        <f>IF(' Peticions ET'!O220="", "",' Peticions ET'!O220)</f>
        <v/>
      </c>
      <c r="P230" s="7" t="str">
        <f>IF(' Peticions ET'!N220="", "",' Peticions ET'!N220)</f>
        <v/>
      </c>
      <c r="Q230" s="31" t="str">
        <f>IF(' Peticions ET'!R220="", "",' Peticions ET'!R220)</f>
        <v/>
      </c>
      <c r="R230" s="31" t="str">
        <f>IF(' Peticions ET'!S220="", "",' Peticions ET'!S220)</f>
        <v/>
      </c>
      <c r="S230" t="str">
        <f>IF(' Peticions ET'!P220="", "",' Peticions ET'!P220)</f>
        <v/>
      </c>
      <c r="T230" s="264" t="str">
        <f>IF(' Peticions ET'!Q220="", "",' Peticions ET'!Q220)</f>
        <v/>
      </c>
      <c r="U230" s="1"/>
      <c r="V230" s="1"/>
      <c r="W230" s="3"/>
      <c r="X230" s="31"/>
      <c r="Y230" s="31"/>
      <c r="Z230" s="31"/>
      <c r="AA230" s="32"/>
      <c r="AB230" s="33"/>
      <c r="AC230" s="33"/>
      <c r="AD230" s="33"/>
      <c r="AE230" s="33"/>
      <c r="AF230" s="34"/>
      <c r="AG230" s="34"/>
      <c r="AH230" s="34"/>
      <c r="AI230" s="34"/>
      <c r="AJ230" s="35" t="str">
        <f>IF(' Peticions ET'!Z220="", "",' Peticions ET'!Z220)</f>
        <v/>
      </c>
      <c r="AK230" s="143"/>
      <c r="AL230" s="36"/>
      <c r="AM230" s="37" t="str">
        <f t="shared" si="59"/>
        <v/>
      </c>
      <c r="AN230" s="38" t="str">
        <f t="shared" si="60"/>
        <v/>
      </c>
      <c r="AO230" s="39" t="str">
        <f t="shared" si="61"/>
        <v/>
      </c>
      <c r="AP230" s="40" t="str">
        <f t="shared" si="62"/>
        <v/>
      </c>
      <c r="AQ230" s="229" t="str">
        <f t="shared" si="63"/>
        <v/>
      </c>
      <c r="AR230" s="220">
        <f>IF(A230="",0,IF(BJ230="S",COUNTIF($AQ$17:AQ230,AQ230),0))</f>
        <v>0</v>
      </c>
      <c r="AS230" s="41" t="str">
        <f t="shared" si="74"/>
        <v/>
      </c>
      <c r="AT230" s="42">
        <f xml:space="preserve"> IF(AS230&lt;&gt;"",VLOOKUP(AS230,Calculs!$B$2:$C$34,2,FALSE),0)</f>
        <v>0</v>
      </c>
      <c r="AU230" s="42">
        <f>IF(I230&lt;&gt;"",IF(LEFT(I230,1)="S", Calculs!$C$63,0),0)</f>
        <v>0</v>
      </c>
      <c r="AV230" s="42">
        <f>IF(J230&lt;&gt;"",IF(LEFT(J230,1)="S", Calculs!$C$53,0),0)</f>
        <v>0</v>
      </c>
      <c r="AW230" s="42">
        <f>IF(K230&lt;&gt;"",IF(LEFT(K230,1)="S", Calculs!$C$54,0),0)</f>
        <v>0</v>
      </c>
      <c r="AX230" s="43" t="str">
        <f t="shared" si="64"/>
        <v/>
      </c>
      <c r="AY230" s="43" t="str">
        <f t="shared" si="65"/>
        <v/>
      </c>
      <c r="AZ230" s="43">
        <f>SUMIF(Calculs!$B$2:$B$34,AX230,Calculs!$C$2:$C$34)</f>
        <v>0</v>
      </c>
      <c r="BA230" s="42">
        <f>IF(O230&lt;&gt;"",IF(LEFT(O230,1)="S", Calculs!$C$54,0),0)</f>
        <v>0</v>
      </c>
      <c r="BB230" s="42">
        <f>IF(P230&lt;&gt;"",IF(LEFT(P230,1)="S", Calculs!$C$53,0),0)</f>
        <v>0</v>
      </c>
      <c r="BC230" s="229" t="str">
        <f t="shared" si="66"/>
        <v/>
      </c>
      <c r="BD230" s="220">
        <f>IF(A230="",0, IF(BK230="S",COUNTIF($BC$17:BC230,BC230),0))</f>
        <v>0</v>
      </c>
      <c r="BE230" s="42">
        <f xml:space="preserve"> IF(Q230&lt;&gt;"",IF(Q230&lt;&gt;"Sense monitor",VLOOKUP(_xlfn.CONCAT(LEFT(Q230,2),IF(BF230="NO",".SA",".AA")),Calculs!$B$41:$C$48,2,FALSE),0),0)</f>
        <v>0</v>
      </c>
      <c r="BF230" s="42" t="str">
        <f t="shared" si="67"/>
        <v>NO</v>
      </c>
      <c r="BG230" s="43" t="str">
        <f t="shared" si="75"/>
        <v/>
      </c>
      <c r="BH230" s="42">
        <f>SUMIF(Calculs!$B$32:$B$36,TRIM(BG230),Calculs!$C$32:$C$36)</f>
        <v>0</v>
      </c>
      <c r="BI230" s="42">
        <f>IF(T230&lt;&gt;"",IF(LEFT(T230,1)="S", SUMIF(Calculs!$B$67:$B$70, TRIM(BG230), Calculs!$C$67:$C$70),0),0)</f>
        <v>0</v>
      </c>
      <c r="BJ230" s="40" t="str">
        <f t="shared" si="76"/>
        <v>N</v>
      </c>
      <c r="BK230" s="219" t="str">
        <f t="shared" si="68"/>
        <v>N</v>
      </c>
      <c r="BL230" s="42">
        <f t="shared" si="77"/>
        <v>0</v>
      </c>
      <c r="BM230" s="42"/>
      <c r="BN230" s="42"/>
      <c r="BO230" s="42">
        <f>IF(B230="",0,IF(AND(BJ230="S",AR230=1), VLOOKUP(B230,Calculs!$B$94:$D$99,3), 0) + IF(AND(BK230="S",BD230=1), VLOOKUP(B230,Calculs!$B$94:$F$99,5), 0))</f>
        <v>0</v>
      </c>
      <c r="BP230" s="40" t="str">
        <f t="shared" si="69"/>
        <v/>
      </c>
      <c r="BQ230" s="219" t="str">
        <f t="shared" si="70"/>
        <v/>
      </c>
      <c r="BR230" s="264" t="str">
        <f t="shared" si="71"/>
        <v/>
      </c>
      <c r="BS230" s="264" t="str">
        <f t="shared" si="72"/>
        <v/>
      </c>
    </row>
    <row r="231" spans="1:71" ht="12.75" customHeight="1">
      <c r="A231" s="217" t="str">
        <f>IF(' Peticions ET'!A221="", "",' Peticions ET'!A221)</f>
        <v/>
      </c>
      <c r="B231" s="167" t="str">
        <f t="shared" si="73"/>
        <v/>
      </c>
      <c r="C231" s="167" t="str">
        <f>IF(' Peticions ET'!B221="", "",' Peticions ET'!B221)</f>
        <v/>
      </c>
      <c r="D231" s="167" t="str">
        <f>IF(' Peticions ET'!C221="", "",' Peticions ET'!C221)</f>
        <v/>
      </c>
      <c r="E231" s="167" t="str">
        <f>IF(' Peticions ET'!D221="", "",' Peticions ET'!D221)</f>
        <v/>
      </c>
      <c r="F231" s="166" t="str">
        <f>IF(' Peticions ET'!E221="", "",' Peticions ET'!E221)</f>
        <v/>
      </c>
      <c r="G231" s="166" t="str">
        <f>IF(' Peticions ET'!F221="", "",' Peticions ET'!F221)</f>
        <v/>
      </c>
      <c r="H231" s="30" t="str">
        <f>IF(' Peticions ET'!G221="", "",' Peticions ET'!G221)</f>
        <v/>
      </c>
      <c r="I231" s="40" t="str">
        <f>IF(' Peticions ET'!H221="", "",' Peticions ET'!H221)</f>
        <v/>
      </c>
      <c r="J231" s="40" t="str">
        <f>IF(' Peticions ET'!I221="", "",' Peticions ET'!I221)</f>
        <v/>
      </c>
      <c r="K231" s="40" t="str">
        <f>IF(' Peticions ET'!J221="", "",' Peticions ET'!J221)</f>
        <v/>
      </c>
      <c r="L231" s="30" t="str">
        <f>IF(' Peticions ET'!K221="", "",' Peticions ET'!K221)</f>
        <v/>
      </c>
      <c r="M231" s="30" t="str">
        <f>IF(' Peticions ET'!L221="", "",' Peticions ET'!L221)</f>
        <v/>
      </c>
      <c r="N231" s="30" t="str">
        <f>IF(' Peticions ET'!M221="", "",' Peticions ET'!M221)</f>
        <v/>
      </c>
      <c r="O231" s="40" t="str">
        <f>IF(' Peticions ET'!O221="", "",' Peticions ET'!O221)</f>
        <v/>
      </c>
      <c r="P231" s="7" t="str">
        <f>IF(' Peticions ET'!N221="", "",' Peticions ET'!N221)</f>
        <v/>
      </c>
      <c r="Q231" s="31" t="str">
        <f>IF(' Peticions ET'!R221="", "",' Peticions ET'!R221)</f>
        <v/>
      </c>
      <c r="R231" s="31" t="str">
        <f>IF(' Peticions ET'!S221="", "",' Peticions ET'!S221)</f>
        <v/>
      </c>
      <c r="S231" t="str">
        <f>IF(' Peticions ET'!P221="", "",' Peticions ET'!P221)</f>
        <v/>
      </c>
      <c r="T231" s="264" t="str">
        <f>IF(' Peticions ET'!Q221="", "",' Peticions ET'!Q221)</f>
        <v/>
      </c>
      <c r="U231" s="1"/>
      <c r="V231" s="1"/>
      <c r="W231" s="3"/>
      <c r="X231" s="31"/>
      <c r="Y231" s="31"/>
      <c r="Z231" s="31"/>
      <c r="AA231" s="32"/>
      <c r="AB231" s="33"/>
      <c r="AC231" s="33"/>
      <c r="AD231" s="33"/>
      <c r="AE231" s="33"/>
      <c r="AF231" s="34"/>
      <c r="AG231" s="34"/>
      <c r="AH231" s="34"/>
      <c r="AI231" s="34"/>
      <c r="AJ231" s="35" t="str">
        <f>IF(' Peticions ET'!Z221="", "",' Peticions ET'!Z221)</f>
        <v/>
      </c>
      <c r="AK231" s="143"/>
      <c r="AL231" s="36"/>
      <c r="AM231" s="37" t="str">
        <f t="shared" si="59"/>
        <v/>
      </c>
      <c r="AN231" s="38" t="str">
        <f t="shared" si="60"/>
        <v/>
      </c>
      <c r="AO231" s="39" t="str">
        <f t="shared" si="61"/>
        <v/>
      </c>
      <c r="AP231" s="40" t="str">
        <f t="shared" si="62"/>
        <v/>
      </c>
      <c r="AQ231" s="229" t="str">
        <f t="shared" si="63"/>
        <v/>
      </c>
      <c r="AR231" s="220">
        <f>IF(A231="",0,IF(BJ231="S",COUNTIF($AQ$17:AQ231,AQ231),0))</f>
        <v>0</v>
      </c>
      <c r="AS231" s="41" t="str">
        <f t="shared" si="74"/>
        <v/>
      </c>
      <c r="AT231" s="42">
        <f xml:space="preserve"> IF(AS231&lt;&gt;"",VLOOKUP(AS231,Calculs!$B$2:$C$34,2,FALSE),0)</f>
        <v>0</v>
      </c>
      <c r="AU231" s="42">
        <f>IF(I231&lt;&gt;"",IF(LEFT(I231,1)="S", Calculs!$C$63,0),0)</f>
        <v>0</v>
      </c>
      <c r="AV231" s="42">
        <f>IF(J231&lt;&gt;"",IF(LEFT(J231,1)="S", Calculs!$C$53,0),0)</f>
        <v>0</v>
      </c>
      <c r="AW231" s="42">
        <f>IF(K231&lt;&gt;"",IF(LEFT(K231,1)="S", Calculs!$C$54,0),0)</f>
        <v>0</v>
      </c>
      <c r="AX231" s="43" t="str">
        <f t="shared" si="64"/>
        <v/>
      </c>
      <c r="AY231" s="43" t="str">
        <f t="shared" si="65"/>
        <v/>
      </c>
      <c r="AZ231" s="43">
        <f>SUMIF(Calculs!$B$2:$B$34,AX231,Calculs!$C$2:$C$34)</f>
        <v>0</v>
      </c>
      <c r="BA231" s="42">
        <f>IF(O231&lt;&gt;"",IF(LEFT(O231,1)="S", Calculs!$C$54,0),0)</f>
        <v>0</v>
      </c>
      <c r="BB231" s="42">
        <f>IF(P231&lt;&gt;"",IF(LEFT(P231,1)="S", Calculs!$C$53,0),0)</f>
        <v>0</v>
      </c>
      <c r="BC231" s="229" t="str">
        <f t="shared" si="66"/>
        <v/>
      </c>
      <c r="BD231" s="220">
        <f>IF(A231="",0, IF(BK231="S",COUNTIF($BC$17:BC231,BC231),0))</f>
        <v>0</v>
      </c>
      <c r="BE231" s="42">
        <f xml:space="preserve"> IF(Q231&lt;&gt;"",IF(Q231&lt;&gt;"Sense monitor",VLOOKUP(_xlfn.CONCAT(LEFT(Q231,2),IF(BF231="NO",".SA",".AA")),Calculs!$B$41:$C$48,2,FALSE),0),0)</f>
        <v>0</v>
      </c>
      <c r="BF231" s="42" t="str">
        <f t="shared" si="67"/>
        <v>NO</v>
      </c>
      <c r="BG231" s="43" t="str">
        <f t="shared" si="75"/>
        <v/>
      </c>
      <c r="BH231" s="42">
        <f>SUMIF(Calculs!$B$32:$B$36,TRIM(BG231),Calculs!$C$32:$C$36)</f>
        <v>0</v>
      </c>
      <c r="BI231" s="42">
        <f>IF(T231&lt;&gt;"",IF(LEFT(T231,1)="S", SUMIF(Calculs!$B$67:$B$70, TRIM(BG231), Calculs!$C$67:$C$70),0),0)</f>
        <v>0</v>
      </c>
      <c r="BJ231" s="40" t="str">
        <f t="shared" si="76"/>
        <v>N</v>
      </c>
      <c r="BK231" s="219" t="str">
        <f t="shared" si="68"/>
        <v>N</v>
      </c>
      <c r="BL231" s="42">
        <f t="shared" si="77"/>
        <v>0</v>
      </c>
      <c r="BM231" s="42"/>
      <c r="BN231" s="42"/>
      <c r="BO231" s="42">
        <f>IF(B231="",0,IF(AND(BJ231="S",AR231=1), VLOOKUP(B231,Calculs!$B$94:$D$99,3), 0) + IF(AND(BK231="S",BD231=1), VLOOKUP(B231,Calculs!$B$94:$F$99,5), 0))</f>
        <v>0</v>
      </c>
      <c r="BP231" s="40" t="str">
        <f t="shared" si="69"/>
        <v/>
      </c>
      <c r="BQ231" s="219" t="str">
        <f t="shared" si="70"/>
        <v/>
      </c>
      <c r="BR231" s="264" t="str">
        <f t="shared" si="71"/>
        <v/>
      </c>
      <c r="BS231" s="264" t="str">
        <f t="shared" si="72"/>
        <v/>
      </c>
    </row>
    <row r="232" spans="1:71" ht="12.75" customHeight="1">
      <c r="A232" s="217" t="str">
        <f>IF(' Peticions ET'!A222="", "",' Peticions ET'!A222)</f>
        <v/>
      </c>
      <c r="B232" s="167" t="str">
        <f t="shared" si="73"/>
        <v/>
      </c>
      <c r="C232" s="167" t="str">
        <f>IF(' Peticions ET'!B222="", "",' Peticions ET'!B222)</f>
        <v/>
      </c>
      <c r="D232" s="167" t="str">
        <f>IF(' Peticions ET'!C222="", "",' Peticions ET'!C222)</f>
        <v/>
      </c>
      <c r="E232" s="167" t="str">
        <f>IF(' Peticions ET'!D222="", "",' Peticions ET'!D222)</f>
        <v/>
      </c>
      <c r="F232" s="166" t="str">
        <f>IF(' Peticions ET'!E222="", "",' Peticions ET'!E222)</f>
        <v/>
      </c>
      <c r="G232" s="166" t="str">
        <f>IF(' Peticions ET'!F222="", "",' Peticions ET'!F222)</f>
        <v/>
      </c>
      <c r="H232" s="30" t="str">
        <f>IF(' Peticions ET'!G222="", "",' Peticions ET'!G222)</f>
        <v/>
      </c>
      <c r="I232" s="40" t="str">
        <f>IF(' Peticions ET'!H222="", "",' Peticions ET'!H222)</f>
        <v/>
      </c>
      <c r="J232" s="40" t="str">
        <f>IF(' Peticions ET'!I222="", "",' Peticions ET'!I222)</f>
        <v/>
      </c>
      <c r="K232" s="40" t="str">
        <f>IF(' Peticions ET'!J222="", "",' Peticions ET'!J222)</f>
        <v/>
      </c>
      <c r="L232" s="30" t="str">
        <f>IF(' Peticions ET'!K222="", "",' Peticions ET'!K222)</f>
        <v/>
      </c>
      <c r="M232" s="30" t="str">
        <f>IF(' Peticions ET'!L222="", "",' Peticions ET'!L222)</f>
        <v/>
      </c>
      <c r="N232" s="30" t="str">
        <f>IF(' Peticions ET'!M222="", "",' Peticions ET'!M222)</f>
        <v/>
      </c>
      <c r="O232" s="40" t="str">
        <f>IF(' Peticions ET'!O222="", "",' Peticions ET'!O222)</f>
        <v/>
      </c>
      <c r="P232" s="7" t="str">
        <f>IF(' Peticions ET'!N222="", "",' Peticions ET'!N222)</f>
        <v/>
      </c>
      <c r="Q232" s="31" t="str">
        <f>IF(' Peticions ET'!R222="", "",' Peticions ET'!R222)</f>
        <v/>
      </c>
      <c r="R232" s="31" t="str">
        <f>IF(' Peticions ET'!S222="", "",' Peticions ET'!S222)</f>
        <v/>
      </c>
      <c r="S232" t="str">
        <f>IF(' Peticions ET'!P222="", "",' Peticions ET'!P222)</f>
        <v/>
      </c>
      <c r="T232" s="264" t="str">
        <f>IF(' Peticions ET'!Q222="", "",' Peticions ET'!Q222)</f>
        <v/>
      </c>
      <c r="U232" s="1"/>
      <c r="V232" s="1"/>
      <c r="W232" s="3"/>
      <c r="X232" s="31"/>
      <c r="Y232" s="31"/>
      <c r="Z232" s="31"/>
      <c r="AA232" s="32"/>
      <c r="AB232" s="33"/>
      <c r="AC232" s="33"/>
      <c r="AD232" s="33"/>
      <c r="AE232" s="33"/>
      <c r="AF232" s="34"/>
      <c r="AG232" s="34"/>
      <c r="AH232" s="34"/>
      <c r="AI232" s="34"/>
      <c r="AJ232" s="35" t="str">
        <f>IF(' Peticions ET'!Z222="", "",' Peticions ET'!Z222)</f>
        <v/>
      </c>
      <c r="AK232" s="143"/>
      <c r="AL232" s="36"/>
      <c r="AM232" s="37" t="str">
        <f t="shared" si="59"/>
        <v/>
      </c>
      <c r="AN232" s="38" t="str">
        <f t="shared" si="60"/>
        <v/>
      </c>
      <c r="AO232" s="39" t="str">
        <f t="shared" si="61"/>
        <v/>
      </c>
      <c r="AP232" s="40" t="str">
        <f t="shared" si="62"/>
        <v/>
      </c>
      <c r="AQ232" s="229" t="str">
        <f t="shared" si="63"/>
        <v/>
      </c>
      <c r="AR232" s="220">
        <f>IF(A232="",0,IF(BJ232="S",COUNTIF($AQ$17:AQ232,AQ232),0))</f>
        <v>0</v>
      </c>
      <c r="AS232" s="41" t="str">
        <f t="shared" si="74"/>
        <v/>
      </c>
      <c r="AT232" s="42">
        <f xml:space="preserve"> IF(AS232&lt;&gt;"",VLOOKUP(AS232,Calculs!$B$2:$C$34,2,FALSE),0)</f>
        <v>0</v>
      </c>
      <c r="AU232" s="42">
        <f>IF(I232&lt;&gt;"",IF(LEFT(I232,1)="S", Calculs!$C$63,0),0)</f>
        <v>0</v>
      </c>
      <c r="AV232" s="42">
        <f>IF(J232&lt;&gt;"",IF(LEFT(J232,1)="S", Calculs!$C$53,0),0)</f>
        <v>0</v>
      </c>
      <c r="AW232" s="42">
        <f>IF(K232&lt;&gt;"",IF(LEFT(K232,1)="S", Calculs!$C$54,0),0)</f>
        <v>0</v>
      </c>
      <c r="AX232" s="43" t="str">
        <f t="shared" si="64"/>
        <v/>
      </c>
      <c r="AY232" s="43" t="str">
        <f t="shared" si="65"/>
        <v/>
      </c>
      <c r="AZ232" s="43">
        <f>SUMIF(Calculs!$B$2:$B$34,AX232,Calculs!$C$2:$C$34)</f>
        <v>0</v>
      </c>
      <c r="BA232" s="42">
        <f>IF(O232&lt;&gt;"",IF(LEFT(O232,1)="S", Calculs!$C$54,0),0)</f>
        <v>0</v>
      </c>
      <c r="BB232" s="42">
        <f>IF(P232&lt;&gt;"",IF(LEFT(P232,1)="S", Calculs!$C$53,0),0)</f>
        <v>0</v>
      </c>
      <c r="BC232" s="229" t="str">
        <f t="shared" si="66"/>
        <v/>
      </c>
      <c r="BD232" s="220">
        <f>IF(A232="",0, IF(BK232="S",COUNTIF($BC$17:BC232,BC232),0))</f>
        <v>0</v>
      </c>
      <c r="BE232" s="42">
        <f xml:space="preserve"> IF(Q232&lt;&gt;"",IF(Q232&lt;&gt;"Sense monitor",VLOOKUP(_xlfn.CONCAT(LEFT(Q232,2),IF(BF232="NO",".SA",".AA")),Calculs!$B$41:$C$48,2,FALSE),0),0)</f>
        <v>0</v>
      </c>
      <c r="BF232" s="42" t="str">
        <f t="shared" si="67"/>
        <v>NO</v>
      </c>
      <c r="BG232" s="43" t="str">
        <f t="shared" si="75"/>
        <v/>
      </c>
      <c r="BH232" s="42">
        <f>SUMIF(Calculs!$B$32:$B$36,TRIM(BG232),Calculs!$C$32:$C$36)</f>
        <v>0</v>
      </c>
      <c r="BI232" s="42">
        <f>IF(T232&lt;&gt;"",IF(LEFT(T232,1)="S", SUMIF(Calculs!$B$67:$B$70, TRIM(BG232), Calculs!$C$67:$C$70),0),0)</f>
        <v>0</v>
      </c>
      <c r="BJ232" s="40" t="str">
        <f t="shared" si="76"/>
        <v>N</v>
      </c>
      <c r="BK232" s="219" t="str">
        <f t="shared" si="68"/>
        <v>N</v>
      </c>
      <c r="BL232" s="42">
        <f t="shared" si="77"/>
        <v>0</v>
      </c>
      <c r="BM232" s="42"/>
      <c r="BN232" s="42"/>
      <c r="BO232" s="42">
        <f>IF(B232="",0,IF(AND(BJ232="S",AR232=1), VLOOKUP(B232,Calculs!$B$94:$D$99,3), 0) + IF(AND(BK232="S",BD232=1), VLOOKUP(B232,Calculs!$B$94:$F$99,5), 0))</f>
        <v>0</v>
      </c>
      <c r="BP232" s="40" t="str">
        <f t="shared" si="69"/>
        <v/>
      </c>
      <c r="BQ232" s="219" t="str">
        <f t="shared" si="70"/>
        <v/>
      </c>
      <c r="BR232" s="264" t="str">
        <f t="shared" si="71"/>
        <v/>
      </c>
      <c r="BS232" s="264" t="str">
        <f t="shared" si="72"/>
        <v/>
      </c>
    </row>
    <row r="233" spans="1:71" ht="12.75" customHeight="1">
      <c r="A233" s="217" t="str">
        <f>IF(' Peticions ET'!A223="", "",' Peticions ET'!A223)</f>
        <v/>
      </c>
      <c r="B233" s="167" t="str">
        <f t="shared" si="73"/>
        <v/>
      </c>
      <c r="C233" s="167" t="str">
        <f>IF(' Peticions ET'!B223="", "",' Peticions ET'!B223)</f>
        <v/>
      </c>
      <c r="D233" s="167" t="str">
        <f>IF(' Peticions ET'!C223="", "",' Peticions ET'!C223)</f>
        <v/>
      </c>
      <c r="E233" s="167" t="str">
        <f>IF(' Peticions ET'!D223="", "",' Peticions ET'!D223)</f>
        <v/>
      </c>
      <c r="F233" s="166" t="str">
        <f>IF(' Peticions ET'!E223="", "",' Peticions ET'!E223)</f>
        <v/>
      </c>
      <c r="G233" s="166" t="str">
        <f>IF(' Peticions ET'!F223="", "",' Peticions ET'!F223)</f>
        <v/>
      </c>
      <c r="H233" s="30" t="str">
        <f>IF(' Peticions ET'!G223="", "",' Peticions ET'!G223)</f>
        <v/>
      </c>
      <c r="I233" s="40" t="str">
        <f>IF(' Peticions ET'!H223="", "",' Peticions ET'!H223)</f>
        <v/>
      </c>
      <c r="J233" s="40" t="str">
        <f>IF(' Peticions ET'!I223="", "",' Peticions ET'!I223)</f>
        <v/>
      </c>
      <c r="K233" s="40" t="str">
        <f>IF(' Peticions ET'!J223="", "",' Peticions ET'!J223)</f>
        <v/>
      </c>
      <c r="L233" s="30" t="str">
        <f>IF(' Peticions ET'!K223="", "",' Peticions ET'!K223)</f>
        <v/>
      </c>
      <c r="M233" s="30" t="str">
        <f>IF(' Peticions ET'!L223="", "",' Peticions ET'!L223)</f>
        <v/>
      </c>
      <c r="N233" s="30" t="str">
        <f>IF(' Peticions ET'!M223="", "",' Peticions ET'!M223)</f>
        <v/>
      </c>
      <c r="O233" s="40" t="str">
        <f>IF(' Peticions ET'!O223="", "",' Peticions ET'!O223)</f>
        <v/>
      </c>
      <c r="P233" s="7" t="str">
        <f>IF(' Peticions ET'!N223="", "",' Peticions ET'!N223)</f>
        <v/>
      </c>
      <c r="Q233" s="31" t="str">
        <f>IF(' Peticions ET'!R223="", "",' Peticions ET'!R223)</f>
        <v/>
      </c>
      <c r="R233" s="31" t="str">
        <f>IF(' Peticions ET'!S223="", "",' Peticions ET'!S223)</f>
        <v/>
      </c>
      <c r="S233" t="str">
        <f>IF(' Peticions ET'!P223="", "",' Peticions ET'!P223)</f>
        <v/>
      </c>
      <c r="T233" s="264" t="str">
        <f>IF(' Peticions ET'!Q223="", "",' Peticions ET'!Q223)</f>
        <v/>
      </c>
      <c r="U233" s="1"/>
      <c r="V233" s="1"/>
      <c r="W233" s="3"/>
      <c r="X233" s="31"/>
      <c r="Y233" s="31"/>
      <c r="Z233" s="31"/>
      <c r="AA233" s="32"/>
      <c r="AB233" s="33"/>
      <c r="AC233" s="33"/>
      <c r="AD233" s="33"/>
      <c r="AE233" s="33"/>
      <c r="AF233" s="34"/>
      <c r="AG233" s="34"/>
      <c r="AH233" s="34"/>
      <c r="AI233" s="34"/>
      <c r="AJ233" s="35" t="str">
        <f>IF(' Peticions ET'!Z223="", "",' Peticions ET'!Z223)</f>
        <v/>
      </c>
      <c r="AK233" s="143"/>
      <c r="AL233" s="36"/>
      <c r="AM233" s="37" t="str">
        <f t="shared" si="59"/>
        <v/>
      </c>
      <c r="AN233" s="38" t="str">
        <f t="shared" si="60"/>
        <v/>
      </c>
      <c r="AO233" s="39" t="str">
        <f t="shared" si="61"/>
        <v/>
      </c>
      <c r="AP233" s="40" t="str">
        <f t="shared" si="62"/>
        <v/>
      </c>
      <c r="AQ233" s="229" t="str">
        <f t="shared" si="63"/>
        <v/>
      </c>
      <c r="AR233" s="220">
        <f>IF(A233="",0,IF(BJ233="S",COUNTIF($AQ$17:AQ233,AQ233),0))</f>
        <v>0</v>
      </c>
      <c r="AS233" s="41" t="str">
        <f t="shared" si="74"/>
        <v/>
      </c>
      <c r="AT233" s="42">
        <f xml:space="preserve"> IF(AS233&lt;&gt;"",VLOOKUP(AS233,Calculs!$B$2:$C$34,2,FALSE),0)</f>
        <v>0</v>
      </c>
      <c r="AU233" s="42">
        <f>IF(I233&lt;&gt;"",IF(LEFT(I233,1)="S", Calculs!$C$63,0),0)</f>
        <v>0</v>
      </c>
      <c r="AV233" s="42">
        <f>IF(J233&lt;&gt;"",IF(LEFT(J233,1)="S", Calculs!$C$53,0),0)</f>
        <v>0</v>
      </c>
      <c r="AW233" s="42">
        <f>IF(K233&lt;&gt;"",IF(LEFT(K233,1)="S", Calculs!$C$54,0),0)</f>
        <v>0</v>
      </c>
      <c r="AX233" s="43" t="str">
        <f t="shared" si="64"/>
        <v/>
      </c>
      <c r="AY233" s="43" t="str">
        <f t="shared" si="65"/>
        <v/>
      </c>
      <c r="AZ233" s="43">
        <f>SUMIF(Calculs!$B$2:$B$34,AX233,Calculs!$C$2:$C$34)</f>
        <v>0</v>
      </c>
      <c r="BA233" s="42">
        <f>IF(O233&lt;&gt;"",IF(LEFT(O233,1)="S", Calculs!$C$54,0),0)</f>
        <v>0</v>
      </c>
      <c r="BB233" s="42">
        <f>IF(P233&lt;&gt;"",IF(LEFT(P233,1)="S", Calculs!$C$53,0),0)</f>
        <v>0</v>
      </c>
      <c r="BC233" s="229" t="str">
        <f t="shared" si="66"/>
        <v/>
      </c>
      <c r="BD233" s="220">
        <f>IF(A233="",0, IF(BK233="S",COUNTIF($BC$17:BC233,BC233),0))</f>
        <v>0</v>
      </c>
      <c r="BE233" s="42">
        <f xml:space="preserve"> IF(Q233&lt;&gt;"",IF(Q233&lt;&gt;"Sense monitor",VLOOKUP(_xlfn.CONCAT(LEFT(Q233,2),IF(BF233="NO",".SA",".AA")),Calculs!$B$41:$C$48,2,FALSE),0),0)</f>
        <v>0</v>
      </c>
      <c r="BF233" s="42" t="str">
        <f t="shared" si="67"/>
        <v>NO</v>
      </c>
      <c r="BG233" s="43" t="str">
        <f t="shared" si="75"/>
        <v/>
      </c>
      <c r="BH233" s="42">
        <f>SUMIF(Calculs!$B$32:$B$36,TRIM(BG233),Calculs!$C$32:$C$36)</f>
        <v>0</v>
      </c>
      <c r="BI233" s="42">
        <f>IF(T233&lt;&gt;"",IF(LEFT(T233,1)="S", SUMIF(Calculs!$B$67:$B$70, TRIM(BG233), Calculs!$C$67:$C$70),0),0)</f>
        <v>0</v>
      </c>
      <c r="BJ233" s="40" t="str">
        <f t="shared" si="76"/>
        <v>N</v>
      </c>
      <c r="BK233" s="219" t="str">
        <f t="shared" si="68"/>
        <v>N</v>
      </c>
      <c r="BL233" s="42">
        <f t="shared" si="77"/>
        <v>0</v>
      </c>
      <c r="BM233" s="42"/>
      <c r="BN233" s="42"/>
      <c r="BO233" s="42">
        <f>IF(B233="",0,IF(AND(BJ233="S",AR233=1), VLOOKUP(B233,Calculs!$B$94:$D$99,3), 0) + IF(AND(BK233="S",BD233=1), VLOOKUP(B233,Calculs!$B$94:$F$99,5), 0))</f>
        <v>0</v>
      </c>
      <c r="BP233" s="40" t="str">
        <f t="shared" si="69"/>
        <v/>
      </c>
      <c r="BQ233" s="219" t="str">
        <f t="shared" si="70"/>
        <v/>
      </c>
      <c r="BR233" s="264" t="str">
        <f t="shared" si="71"/>
        <v/>
      </c>
      <c r="BS233" s="264" t="str">
        <f t="shared" si="72"/>
        <v/>
      </c>
    </row>
    <row r="234" spans="1:71" ht="12.75" customHeight="1">
      <c r="A234" s="217" t="str">
        <f>IF(' Peticions ET'!A224="", "",' Peticions ET'!A224)</f>
        <v/>
      </c>
      <c r="B234" s="167" t="str">
        <f t="shared" si="73"/>
        <v/>
      </c>
      <c r="C234" s="167" t="str">
        <f>IF(' Peticions ET'!B224="", "",' Peticions ET'!B224)</f>
        <v/>
      </c>
      <c r="D234" s="167" t="str">
        <f>IF(' Peticions ET'!C224="", "",' Peticions ET'!C224)</f>
        <v/>
      </c>
      <c r="E234" s="167" t="str">
        <f>IF(' Peticions ET'!D224="", "",' Peticions ET'!D224)</f>
        <v/>
      </c>
      <c r="F234" s="166" t="str">
        <f>IF(' Peticions ET'!E224="", "",' Peticions ET'!E224)</f>
        <v/>
      </c>
      <c r="G234" s="166" t="str">
        <f>IF(' Peticions ET'!F224="", "",' Peticions ET'!F224)</f>
        <v/>
      </c>
      <c r="H234" s="30" t="str">
        <f>IF(' Peticions ET'!G224="", "",' Peticions ET'!G224)</f>
        <v/>
      </c>
      <c r="I234" s="40" t="str">
        <f>IF(' Peticions ET'!H224="", "",' Peticions ET'!H224)</f>
        <v/>
      </c>
      <c r="J234" s="40" t="str">
        <f>IF(' Peticions ET'!I224="", "",' Peticions ET'!I224)</f>
        <v/>
      </c>
      <c r="K234" s="40" t="str">
        <f>IF(' Peticions ET'!J224="", "",' Peticions ET'!J224)</f>
        <v/>
      </c>
      <c r="L234" s="30" t="str">
        <f>IF(' Peticions ET'!K224="", "",' Peticions ET'!K224)</f>
        <v/>
      </c>
      <c r="M234" s="30" t="str">
        <f>IF(' Peticions ET'!L224="", "",' Peticions ET'!L224)</f>
        <v/>
      </c>
      <c r="N234" s="30" t="str">
        <f>IF(' Peticions ET'!M224="", "",' Peticions ET'!M224)</f>
        <v/>
      </c>
      <c r="O234" s="40" t="str">
        <f>IF(' Peticions ET'!O224="", "",' Peticions ET'!O224)</f>
        <v/>
      </c>
      <c r="P234" s="7" t="str">
        <f>IF(' Peticions ET'!N224="", "",' Peticions ET'!N224)</f>
        <v/>
      </c>
      <c r="Q234" s="31" t="str">
        <f>IF(' Peticions ET'!R224="", "",' Peticions ET'!R224)</f>
        <v/>
      </c>
      <c r="R234" s="31" t="str">
        <f>IF(' Peticions ET'!S224="", "",' Peticions ET'!S224)</f>
        <v/>
      </c>
      <c r="S234" t="str">
        <f>IF(' Peticions ET'!P224="", "",' Peticions ET'!P224)</f>
        <v/>
      </c>
      <c r="T234" s="264" t="str">
        <f>IF(' Peticions ET'!Q224="", "",' Peticions ET'!Q224)</f>
        <v/>
      </c>
      <c r="U234" s="1"/>
      <c r="V234" s="1"/>
      <c r="W234" s="3"/>
      <c r="X234" s="31"/>
      <c r="Y234" s="31"/>
      <c r="Z234" s="31"/>
      <c r="AA234" s="32"/>
      <c r="AB234" s="33"/>
      <c r="AC234" s="33"/>
      <c r="AD234" s="33"/>
      <c r="AE234" s="33"/>
      <c r="AF234" s="34"/>
      <c r="AG234" s="34"/>
      <c r="AH234" s="34"/>
      <c r="AI234" s="34"/>
      <c r="AJ234" s="35" t="str">
        <f>IF(' Peticions ET'!Z224="", "",' Peticions ET'!Z224)</f>
        <v/>
      </c>
      <c r="AK234" s="143"/>
      <c r="AL234" s="36"/>
      <c r="AM234" s="37" t="str">
        <f t="shared" si="59"/>
        <v/>
      </c>
      <c r="AN234" s="38" t="str">
        <f t="shared" si="60"/>
        <v/>
      </c>
      <c r="AO234" s="39" t="str">
        <f t="shared" si="61"/>
        <v/>
      </c>
      <c r="AP234" s="40" t="str">
        <f t="shared" si="62"/>
        <v/>
      </c>
      <c r="AQ234" s="229" t="str">
        <f t="shared" si="63"/>
        <v/>
      </c>
      <c r="AR234" s="220">
        <f>IF(A234="",0,IF(BJ234="S",COUNTIF($AQ$17:AQ234,AQ234),0))</f>
        <v>0</v>
      </c>
      <c r="AS234" s="41" t="str">
        <f t="shared" si="74"/>
        <v/>
      </c>
      <c r="AT234" s="42">
        <f xml:space="preserve"> IF(AS234&lt;&gt;"",VLOOKUP(AS234,Calculs!$B$2:$C$34,2,FALSE),0)</f>
        <v>0</v>
      </c>
      <c r="AU234" s="42">
        <f>IF(I234&lt;&gt;"",IF(LEFT(I234,1)="S", Calculs!$C$63,0),0)</f>
        <v>0</v>
      </c>
      <c r="AV234" s="42">
        <f>IF(J234&lt;&gt;"",IF(LEFT(J234,1)="S", Calculs!$C$53,0),0)</f>
        <v>0</v>
      </c>
      <c r="AW234" s="42">
        <f>IF(K234&lt;&gt;"",IF(LEFT(K234,1)="S", Calculs!$C$54,0),0)</f>
        <v>0</v>
      </c>
      <c r="AX234" s="43" t="str">
        <f t="shared" si="64"/>
        <v/>
      </c>
      <c r="AY234" s="43" t="str">
        <f t="shared" si="65"/>
        <v/>
      </c>
      <c r="AZ234" s="43">
        <f>SUMIF(Calculs!$B$2:$B$34,AX234,Calculs!$C$2:$C$34)</f>
        <v>0</v>
      </c>
      <c r="BA234" s="42">
        <f>IF(O234&lt;&gt;"",IF(LEFT(O234,1)="S", Calculs!$C$54,0),0)</f>
        <v>0</v>
      </c>
      <c r="BB234" s="42">
        <f>IF(P234&lt;&gt;"",IF(LEFT(P234,1)="S", Calculs!$C$53,0),0)</f>
        <v>0</v>
      </c>
      <c r="BC234" s="229" t="str">
        <f t="shared" si="66"/>
        <v/>
      </c>
      <c r="BD234" s="220">
        <f>IF(A234="",0, IF(BK234="S",COUNTIF($BC$17:BC234,BC234),0))</f>
        <v>0</v>
      </c>
      <c r="BE234" s="42">
        <f xml:space="preserve"> IF(Q234&lt;&gt;"",IF(Q234&lt;&gt;"Sense monitor",VLOOKUP(_xlfn.CONCAT(LEFT(Q234,2),IF(BF234="NO",".SA",".AA")),Calculs!$B$41:$C$48,2,FALSE),0),0)</f>
        <v>0</v>
      </c>
      <c r="BF234" s="42" t="str">
        <f t="shared" si="67"/>
        <v>NO</v>
      </c>
      <c r="BG234" s="43" t="str">
        <f t="shared" si="75"/>
        <v/>
      </c>
      <c r="BH234" s="42">
        <f>SUMIF(Calculs!$B$32:$B$36,TRIM(BG234),Calculs!$C$32:$C$36)</f>
        <v>0</v>
      </c>
      <c r="BI234" s="42">
        <f>IF(T234&lt;&gt;"",IF(LEFT(T234,1)="S", SUMIF(Calculs!$B$67:$B$70, TRIM(BG234), Calculs!$C$67:$C$70),0),0)</f>
        <v>0</v>
      </c>
      <c r="BJ234" s="40" t="str">
        <f t="shared" si="76"/>
        <v>N</v>
      </c>
      <c r="BK234" s="219" t="str">
        <f t="shared" si="68"/>
        <v>N</v>
      </c>
      <c r="BL234" s="42">
        <f t="shared" si="77"/>
        <v>0</v>
      </c>
      <c r="BM234" s="42"/>
      <c r="BN234" s="42"/>
      <c r="BO234" s="42">
        <f>IF(B234="",0,IF(AND(BJ234="S",AR234=1), VLOOKUP(B234,Calculs!$B$94:$D$99,3), 0) + IF(AND(BK234="S",BD234=1), VLOOKUP(B234,Calculs!$B$94:$F$99,5), 0))</f>
        <v>0</v>
      </c>
      <c r="BP234" s="40" t="str">
        <f t="shared" si="69"/>
        <v/>
      </c>
      <c r="BQ234" s="219" t="str">
        <f t="shared" si="70"/>
        <v/>
      </c>
      <c r="BR234" s="264" t="str">
        <f t="shared" si="71"/>
        <v/>
      </c>
      <c r="BS234" s="264" t="str">
        <f t="shared" si="72"/>
        <v/>
      </c>
    </row>
    <row r="235" spans="1:71" ht="12.75" customHeight="1">
      <c r="A235" s="217" t="str">
        <f>IF(' Peticions ET'!A225="", "",' Peticions ET'!A225)</f>
        <v/>
      </c>
      <c r="B235" s="167" t="str">
        <f t="shared" si="73"/>
        <v/>
      </c>
      <c r="C235" s="167" t="str">
        <f>IF(' Peticions ET'!B225="", "",' Peticions ET'!B225)</f>
        <v/>
      </c>
      <c r="D235" s="167" t="str">
        <f>IF(' Peticions ET'!C225="", "",' Peticions ET'!C225)</f>
        <v/>
      </c>
      <c r="E235" s="167" t="str">
        <f>IF(' Peticions ET'!D225="", "",' Peticions ET'!D225)</f>
        <v/>
      </c>
      <c r="F235" s="166" t="str">
        <f>IF(' Peticions ET'!E225="", "",' Peticions ET'!E225)</f>
        <v/>
      </c>
      <c r="G235" s="166" t="str">
        <f>IF(' Peticions ET'!F225="", "",' Peticions ET'!F225)</f>
        <v/>
      </c>
      <c r="H235" s="30" t="str">
        <f>IF(' Peticions ET'!G225="", "",' Peticions ET'!G225)</f>
        <v/>
      </c>
      <c r="I235" s="40" t="str">
        <f>IF(' Peticions ET'!H225="", "",' Peticions ET'!H225)</f>
        <v/>
      </c>
      <c r="J235" s="40" t="str">
        <f>IF(' Peticions ET'!I225="", "",' Peticions ET'!I225)</f>
        <v/>
      </c>
      <c r="K235" s="40" t="str">
        <f>IF(' Peticions ET'!J225="", "",' Peticions ET'!J225)</f>
        <v/>
      </c>
      <c r="L235" s="30" t="str">
        <f>IF(' Peticions ET'!K225="", "",' Peticions ET'!K225)</f>
        <v/>
      </c>
      <c r="M235" s="30" t="str">
        <f>IF(' Peticions ET'!L225="", "",' Peticions ET'!L225)</f>
        <v/>
      </c>
      <c r="N235" s="30" t="str">
        <f>IF(' Peticions ET'!M225="", "",' Peticions ET'!M225)</f>
        <v/>
      </c>
      <c r="O235" s="40" t="str">
        <f>IF(' Peticions ET'!O225="", "",' Peticions ET'!O225)</f>
        <v/>
      </c>
      <c r="P235" s="7" t="str">
        <f>IF(' Peticions ET'!N225="", "",' Peticions ET'!N225)</f>
        <v/>
      </c>
      <c r="Q235" s="31" t="str">
        <f>IF(' Peticions ET'!R225="", "",' Peticions ET'!R225)</f>
        <v/>
      </c>
      <c r="R235" s="31" t="str">
        <f>IF(' Peticions ET'!S225="", "",' Peticions ET'!S225)</f>
        <v/>
      </c>
      <c r="S235" t="str">
        <f>IF(' Peticions ET'!P225="", "",' Peticions ET'!P225)</f>
        <v/>
      </c>
      <c r="T235" s="264" t="str">
        <f>IF(' Peticions ET'!Q225="", "",' Peticions ET'!Q225)</f>
        <v/>
      </c>
      <c r="U235" s="1"/>
      <c r="V235" s="1"/>
      <c r="W235" s="3"/>
      <c r="X235" s="31"/>
      <c r="Y235" s="31"/>
      <c r="Z235" s="31"/>
      <c r="AA235" s="32"/>
      <c r="AB235" s="33"/>
      <c r="AC235" s="33"/>
      <c r="AD235" s="33"/>
      <c r="AE235" s="33"/>
      <c r="AF235" s="34"/>
      <c r="AG235" s="34"/>
      <c r="AH235" s="34"/>
      <c r="AI235" s="34"/>
      <c r="AJ235" s="35" t="str">
        <f>IF(' Peticions ET'!Z225="", "",' Peticions ET'!Z225)</f>
        <v/>
      </c>
      <c r="AK235" s="143"/>
      <c r="AL235" s="36"/>
      <c r="AM235" s="37" t="str">
        <f t="shared" si="59"/>
        <v/>
      </c>
      <c r="AN235" s="38" t="str">
        <f t="shared" si="60"/>
        <v/>
      </c>
      <c r="AO235" s="39" t="str">
        <f t="shared" si="61"/>
        <v/>
      </c>
      <c r="AP235" s="40" t="str">
        <f t="shared" si="62"/>
        <v/>
      </c>
      <c r="AQ235" s="229" t="str">
        <f t="shared" si="63"/>
        <v/>
      </c>
      <c r="AR235" s="220">
        <f>IF(A235="",0,IF(BJ235="S",COUNTIF($AQ$17:AQ235,AQ235),0))</f>
        <v>0</v>
      </c>
      <c r="AS235" s="41" t="str">
        <f t="shared" si="74"/>
        <v/>
      </c>
      <c r="AT235" s="42">
        <f xml:space="preserve"> IF(AS235&lt;&gt;"",VLOOKUP(AS235,Calculs!$B$2:$C$34,2,FALSE),0)</f>
        <v>0</v>
      </c>
      <c r="AU235" s="42">
        <f>IF(I235&lt;&gt;"",IF(LEFT(I235,1)="S", Calculs!$C$63,0),0)</f>
        <v>0</v>
      </c>
      <c r="AV235" s="42">
        <f>IF(J235&lt;&gt;"",IF(LEFT(J235,1)="S", Calculs!$C$53,0),0)</f>
        <v>0</v>
      </c>
      <c r="AW235" s="42">
        <f>IF(K235&lt;&gt;"",IF(LEFT(K235,1)="S", Calculs!$C$54,0),0)</f>
        <v>0</v>
      </c>
      <c r="AX235" s="43" t="str">
        <f t="shared" si="64"/>
        <v/>
      </c>
      <c r="AY235" s="43" t="str">
        <f t="shared" si="65"/>
        <v/>
      </c>
      <c r="AZ235" s="43">
        <f>SUMIF(Calculs!$B$2:$B$34,AX235,Calculs!$C$2:$C$34)</f>
        <v>0</v>
      </c>
      <c r="BA235" s="42">
        <f>IF(O235&lt;&gt;"",IF(LEFT(O235,1)="S", Calculs!$C$54,0),0)</f>
        <v>0</v>
      </c>
      <c r="BB235" s="42">
        <f>IF(P235&lt;&gt;"",IF(LEFT(P235,1)="S", Calculs!$C$53,0),0)</f>
        <v>0</v>
      </c>
      <c r="BC235" s="229" t="str">
        <f t="shared" si="66"/>
        <v/>
      </c>
      <c r="BD235" s="220">
        <f>IF(A235="",0, IF(BK235="S",COUNTIF($BC$17:BC235,BC235),0))</f>
        <v>0</v>
      </c>
      <c r="BE235" s="42">
        <f xml:space="preserve"> IF(Q235&lt;&gt;"",IF(Q235&lt;&gt;"Sense monitor",VLOOKUP(_xlfn.CONCAT(LEFT(Q235,2),IF(BF235="NO",".SA",".AA")),Calculs!$B$41:$C$48,2,FALSE),0),0)</f>
        <v>0</v>
      </c>
      <c r="BF235" s="42" t="str">
        <f t="shared" si="67"/>
        <v>NO</v>
      </c>
      <c r="BG235" s="43" t="str">
        <f t="shared" si="75"/>
        <v/>
      </c>
      <c r="BH235" s="42">
        <f>SUMIF(Calculs!$B$32:$B$36,TRIM(BG235),Calculs!$C$32:$C$36)</f>
        <v>0</v>
      </c>
      <c r="BI235" s="42">
        <f>IF(T235&lt;&gt;"",IF(LEFT(T235,1)="S", SUMIF(Calculs!$B$67:$B$70, TRIM(BG235), Calculs!$C$67:$C$70),0),0)</f>
        <v>0</v>
      </c>
      <c r="BJ235" s="40" t="str">
        <f t="shared" si="76"/>
        <v>N</v>
      </c>
      <c r="BK235" s="219" t="str">
        <f t="shared" si="68"/>
        <v>N</v>
      </c>
      <c r="BL235" s="42">
        <f t="shared" si="77"/>
        <v>0</v>
      </c>
      <c r="BM235" s="42"/>
      <c r="BN235" s="42"/>
      <c r="BO235" s="42">
        <f>IF(B235="",0,IF(AND(BJ235="S",AR235=1), VLOOKUP(B235,Calculs!$B$94:$D$99,3), 0) + IF(AND(BK235="S",BD235=1), VLOOKUP(B235,Calculs!$B$94:$F$99,5), 0))</f>
        <v>0</v>
      </c>
      <c r="BP235" s="40" t="str">
        <f t="shared" si="69"/>
        <v/>
      </c>
      <c r="BQ235" s="219" t="str">
        <f t="shared" si="70"/>
        <v/>
      </c>
      <c r="BR235" s="264" t="str">
        <f t="shared" si="71"/>
        <v/>
      </c>
      <c r="BS235" s="264" t="str">
        <f t="shared" si="72"/>
        <v/>
      </c>
    </row>
    <row r="236" spans="1:71" ht="12.75" customHeight="1">
      <c r="A236" s="217" t="str">
        <f>IF(' Peticions ET'!A226="", "",' Peticions ET'!A226)</f>
        <v/>
      </c>
      <c r="B236" s="167" t="str">
        <f t="shared" si="73"/>
        <v/>
      </c>
      <c r="C236" s="167" t="str">
        <f>IF(' Peticions ET'!B226="", "",' Peticions ET'!B226)</f>
        <v/>
      </c>
      <c r="D236" s="167" t="str">
        <f>IF(' Peticions ET'!C226="", "",' Peticions ET'!C226)</f>
        <v/>
      </c>
      <c r="E236" s="167" t="str">
        <f>IF(' Peticions ET'!D226="", "",' Peticions ET'!D226)</f>
        <v/>
      </c>
      <c r="F236" s="166" t="str">
        <f>IF(' Peticions ET'!E226="", "",' Peticions ET'!E226)</f>
        <v/>
      </c>
      <c r="G236" s="166" t="str">
        <f>IF(' Peticions ET'!F226="", "",' Peticions ET'!F226)</f>
        <v/>
      </c>
      <c r="H236" s="30" t="str">
        <f>IF(' Peticions ET'!G226="", "",' Peticions ET'!G226)</f>
        <v/>
      </c>
      <c r="I236" s="40" t="str">
        <f>IF(' Peticions ET'!H226="", "",' Peticions ET'!H226)</f>
        <v/>
      </c>
      <c r="J236" s="40" t="str">
        <f>IF(' Peticions ET'!I226="", "",' Peticions ET'!I226)</f>
        <v/>
      </c>
      <c r="K236" s="40" t="str">
        <f>IF(' Peticions ET'!J226="", "",' Peticions ET'!J226)</f>
        <v/>
      </c>
      <c r="L236" s="30" t="str">
        <f>IF(' Peticions ET'!K226="", "",' Peticions ET'!K226)</f>
        <v/>
      </c>
      <c r="M236" s="30" t="str">
        <f>IF(' Peticions ET'!L226="", "",' Peticions ET'!L226)</f>
        <v/>
      </c>
      <c r="N236" s="30" t="str">
        <f>IF(' Peticions ET'!M226="", "",' Peticions ET'!M226)</f>
        <v/>
      </c>
      <c r="O236" s="40" t="str">
        <f>IF(' Peticions ET'!O226="", "",' Peticions ET'!O226)</f>
        <v/>
      </c>
      <c r="P236" s="7" t="str">
        <f>IF(' Peticions ET'!N226="", "",' Peticions ET'!N226)</f>
        <v/>
      </c>
      <c r="Q236" s="31" t="str">
        <f>IF(' Peticions ET'!R226="", "",' Peticions ET'!R226)</f>
        <v/>
      </c>
      <c r="R236" s="31" t="str">
        <f>IF(' Peticions ET'!S226="", "",' Peticions ET'!S226)</f>
        <v/>
      </c>
      <c r="S236" t="str">
        <f>IF(' Peticions ET'!P226="", "",' Peticions ET'!P226)</f>
        <v/>
      </c>
      <c r="T236" s="264" t="str">
        <f>IF(' Peticions ET'!Q226="", "",' Peticions ET'!Q226)</f>
        <v/>
      </c>
      <c r="U236" s="1"/>
      <c r="V236" s="1"/>
      <c r="W236" s="3"/>
      <c r="X236" s="31"/>
      <c r="Y236" s="31"/>
      <c r="Z236" s="31"/>
      <c r="AA236" s="32"/>
      <c r="AB236" s="33"/>
      <c r="AC236" s="33"/>
      <c r="AD236" s="33"/>
      <c r="AE236" s="33"/>
      <c r="AF236" s="34"/>
      <c r="AG236" s="34"/>
      <c r="AH236" s="34"/>
      <c r="AI236" s="34"/>
      <c r="AJ236" s="35" t="str">
        <f>IF(' Peticions ET'!Z226="", "",' Peticions ET'!Z226)</f>
        <v/>
      </c>
      <c r="AK236" s="143"/>
      <c r="AL236" s="36"/>
      <c r="AM236" s="37" t="str">
        <f t="shared" si="59"/>
        <v/>
      </c>
      <c r="AN236" s="38" t="str">
        <f t="shared" si="60"/>
        <v/>
      </c>
      <c r="AO236" s="39" t="str">
        <f t="shared" si="61"/>
        <v/>
      </c>
      <c r="AP236" s="40" t="str">
        <f t="shared" si="62"/>
        <v/>
      </c>
      <c r="AQ236" s="229" t="str">
        <f t="shared" si="63"/>
        <v/>
      </c>
      <c r="AR236" s="220">
        <f>IF(A236="",0,IF(BJ236="S",COUNTIF($AQ$17:AQ236,AQ236),0))</f>
        <v>0</v>
      </c>
      <c r="AS236" s="41" t="str">
        <f t="shared" si="74"/>
        <v/>
      </c>
      <c r="AT236" s="42">
        <f xml:space="preserve"> IF(AS236&lt;&gt;"",VLOOKUP(AS236,Calculs!$B$2:$C$34,2,FALSE),0)</f>
        <v>0</v>
      </c>
      <c r="AU236" s="42">
        <f>IF(I236&lt;&gt;"",IF(LEFT(I236,1)="S", Calculs!$C$63,0),0)</f>
        <v>0</v>
      </c>
      <c r="AV236" s="42">
        <f>IF(J236&lt;&gt;"",IF(LEFT(J236,1)="S", Calculs!$C$53,0),0)</f>
        <v>0</v>
      </c>
      <c r="AW236" s="42">
        <f>IF(K236&lt;&gt;"",IF(LEFT(K236,1)="S", Calculs!$C$54,0),0)</f>
        <v>0</v>
      </c>
      <c r="AX236" s="43" t="str">
        <f t="shared" si="64"/>
        <v/>
      </c>
      <c r="AY236" s="43" t="str">
        <f t="shared" si="65"/>
        <v/>
      </c>
      <c r="AZ236" s="43">
        <f>SUMIF(Calculs!$B$2:$B$34,AX236,Calculs!$C$2:$C$34)</f>
        <v>0</v>
      </c>
      <c r="BA236" s="42">
        <f>IF(O236&lt;&gt;"",IF(LEFT(O236,1)="S", Calculs!$C$54,0),0)</f>
        <v>0</v>
      </c>
      <c r="BB236" s="42">
        <f>IF(P236&lt;&gt;"",IF(LEFT(P236,1)="S", Calculs!$C$53,0),0)</f>
        <v>0</v>
      </c>
      <c r="BC236" s="229" t="str">
        <f t="shared" si="66"/>
        <v/>
      </c>
      <c r="BD236" s="220">
        <f>IF(A236="",0, IF(BK236="S",COUNTIF($BC$17:BC236,BC236),0))</f>
        <v>0</v>
      </c>
      <c r="BE236" s="42">
        <f xml:space="preserve"> IF(Q236&lt;&gt;"",IF(Q236&lt;&gt;"Sense monitor",VLOOKUP(_xlfn.CONCAT(LEFT(Q236,2),IF(BF236="NO",".SA",".AA")),Calculs!$B$41:$C$48,2,FALSE),0),0)</f>
        <v>0</v>
      </c>
      <c r="BF236" s="42" t="str">
        <f t="shared" si="67"/>
        <v>NO</v>
      </c>
      <c r="BG236" s="43" t="str">
        <f t="shared" si="75"/>
        <v/>
      </c>
      <c r="BH236" s="42">
        <f>SUMIF(Calculs!$B$32:$B$36,TRIM(BG236),Calculs!$C$32:$C$36)</f>
        <v>0</v>
      </c>
      <c r="BI236" s="42">
        <f>IF(T236&lt;&gt;"",IF(LEFT(T236,1)="S", SUMIF(Calculs!$B$67:$B$70, TRIM(BG236), Calculs!$C$67:$C$70),0),0)</f>
        <v>0</v>
      </c>
      <c r="BJ236" s="40" t="str">
        <f t="shared" si="76"/>
        <v>N</v>
      </c>
      <c r="BK236" s="219" t="str">
        <f t="shared" si="68"/>
        <v>N</v>
      </c>
      <c r="BL236" s="42">
        <f t="shared" si="77"/>
        <v>0</v>
      </c>
      <c r="BM236" s="42"/>
      <c r="BN236" s="42"/>
      <c r="BO236" s="42">
        <f>IF(B236="",0,IF(AND(BJ236="S",AR236=1), VLOOKUP(B236,Calculs!$B$94:$D$99,3), 0) + IF(AND(BK236="S",BD236=1), VLOOKUP(B236,Calculs!$B$94:$F$99,5), 0))</f>
        <v>0</v>
      </c>
      <c r="BP236" s="40" t="str">
        <f t="shared" si="69"/>
        <v/>
      </c>
      <c r="BQ236" s="219" t="str">
        <f t="shared" si="70"/>
        <v/>
      </c>
      <c r="BR236" s="264" t="str">
        <f t="shared" si="71"/>
        <v/>
      </c>
      <c r="BS236" s="264" t="str">
        <f t="shared" si="72"/>
        <v/>
      </c>
    </row>
    <row r="237" spans="1:71" ht="12.75" customHeight="1">
      <c r="A237" s="217" t="str">
        <f>IF(' Peticions ET'!A227="", "",' Peticions ET'!A227)</f>
        <v/>
      </c>
      <c r="B237" s="167" t="str">
        <f t="shared" si="73"/>
        <v/>
      </c>
      <c r="C237" s="167" t="str">
        <f>IF(' Peticions ET'!B227="", "",' Peticions ET'!B227)</f>
        <v/>
      </c>
      <c r="D237" s="167" t="str">
        <f>IF(' Peticions ET'!C227="", "",' Peticions ET'!C227)</f>
        <v/>
      </c>
      <c r="E237" s="167" t="str">
        <f>IF(' Peticions ET'!D227="", "",' Peticions ET'!D227)</f>
        <v/>
      </c>
      <c r="F237" s="166" t="str">
        <f>IF(' Peticions ET'!E227="", "",' Peticions ET'!E227)</f>
        <v/>
      </c>
      <c r="G237" s="166" t="str">
        <f>IF(' Peticions ET'!F227="", "",' Peticions ET'!F227)</f>
        <v/>
      </c>
      <c r="H237" s="30" t="str">
        <f>IF(' Peticions ET'!G227="", "",' Peticions ET'!G227)</f>
        <v/>
      </c>
      <c r="I237" s="40" t="str">
        <f>IF(' Peticions ET'!H227="", "",' Peticions ET'!H227)</f>
        <v/>
      </c>
      <c r="J237" s="40" t="str">
        <f>IF(' Peticions ET'!I227="", "",' Peticions ET'!I227)</f>
        <v/>
      </c>
      <c r="K237" s="40" t="str">
        <f>IF(' Peticions ET'!J227="", "",' Peticions ET'!J227)</f>
        <v/>
      </c>
      <c r="L237" s="30" t="str">
        <f>IF(' Peticions ET'!K227="", "",' Peticions ET'!K227)</f>
        <v/>
      </c>
      <c r="M237" s="30" t="str">
        <f>IF(' Peticions ET'!L227="", "",' Peticions ET'!L227)</f>
        <v/>
      </c>
      <c r="N237" s="30" t="str">
        <f>IF(' Peticions ET'!M227="", "",' Peticions ET'!M227)</f>
        <v/>
      </c>
      <c r="O237" s="40" t="str">
        <f>IF(' Peticions ET'!O227="", "",' Peticions ET'!O227)</f>
        <v/>
      </c>
      <c r="P237" s="7" t="str">
        <f>IF(' Peticions ET'!N227="", "",' Peticions ET'!N227)</f>
        <v/>
      </c>
      <c r="Q237" s="31" t="str">
        <f>IF(' Peticions ET'!R227="", "",' Peticions ET'!R227)</f>
        <v/>
      </c>
      <c r="R237" s="31" t="str">
        <f>IF(' Peticions ET'!S227="", "",' Peticions ET'!S227)</f>
        <v/>
      </c>
      <c r="S237" t="str">
        <f>IF(' Peticions ET'!P227="", "",' Peticions ET'!P227)</f>
        <v/>
      </c>
      <c r="T237" s="264" t="str">
        <f>IF(' Peticions ET'!Q227="", "",' Peticions ET'!Q227)</f>
        <v/>
      </c>
      <c r="U237" s="1"/>
      <c r="V237" s="1"/>
      <c r="W237" s="3"/>
      <c r="X237" s="31"/>
      <c r="Y237" s="31"/>
      <c r="Z237" s="31"/>
      <c r="AA237" s="32"/>
      <c r="AB237" s="33"/>
      <c r="AC237" s="33"/>
      <c r="AD237" s="33"/>
      <c r="AE237" s="33"/>
      <c r="AF237" s="34"/>
      <c r="AG237" s="34"/>
      <c r="AH237" s="34"/>
      <c r="AI237" s="34"/>
      <c r="AJ237" s="35" t="str">
        <f>IF(' Peticions ET'!Z227="", "",' Peticions ET'!Z227)</f>
        <v/>
      </c>
      <c r="AK237" s="143"/>
      <c r="AL237" s="36"/>
      <c r="AM237" s="37" t="str">
        <f t="shared" si="59"/>
        <v/>
      </c>
      <c r="AN237" s="38" t="str">
        <f t="shared" si="60"/>
        <v/>
      </c>
      <c r="AO237" s="39" t="str">
        <f t="shared" si="61"/>
        <v/>
      </c>
      <c r="AP237" s="40" t="str">
        <f t="shared" si="62"/>
        <v/>
      </c>
      <c r="AQ237" s="229" t="str">
        <f t="shared" si="63"/>
        <v/>
      </c>
      <c r="AR237" s="220">
        <f>IF(A237="",0,IF(BJ237="S",COUNTIF($AQ$17:AQ237,AQ237),0))</f>
        <v>0</v>
      </c>
      <c r="AS237" s="41" t="str">
        <f t="shared" si="74"/>
        <v/>
      </c>
      <c r="AT237" s="42">
        <f xml:space="preserve"> IF(AS237&lt;&gt;"",VLOOKUP(AS237,Calculs!$B$2:$C$34,2,FALSE),0)</f>
        <v>0</v>
      </c>
      <c r="AU237" s="42">
        <f>IF(I237&lt;&gt;"",IF(LEFT(I237,1)="S", Calculs!$C$63,0),0)</f>
        <v>0</v>
      </c>
      <c r="AV237" s="42">
        <f>IF(J237&lt;&gt;"",IF(LEFT(J237,1)="S", Calculs!$C$53,0),0)</f>
        <v>0</v>
      </c>
      <c r="AW237" s="42">
        <f>IF(K237&lt;&gt;"",IF(LEFT(K237,1)="S", Calculs!$C$54,0),0)</f>
        <v>0</v>
      </c>
      <c r="AX237" s="43" t="str">
        <f t="shared" si="64"/>
        <v/>
      </c>
      <c r="AY237" s="43" t="str">
        <f t="shared" si="65"/>
        <v/>
      </c>
      <c r="AZ237" s="43">
        <f>SUMIF(Calculs!$B$2:$B$34,AX237,Calculs!$C$2:$C$34)</f>
        <v>0</v>
      </c>
      <c r="BA237" s="42">
        <f>IF(O237&lt;&gt;"",IF(LEFT(O237,1)="S", Calculs!$C$54,0),0)</f>
        <v>0</v>
      </c>
      <c r="BB237" s="42">
        <f>IF(P237&lt;&gt;"",IF(LEFT(P237,1)="S", Calculs!$C$53,0),0)</f>
        <v>0</v>
      </c>
      <c r="BC237" s="229" t="str">
        <f t="shared" si="66"/>
        <v/>
      </c>
      <c r="BD237" s="220">
        <f>IF(A237="",0, IF(BK237="S",COUNTIF($BC$17:BC237,BC237),0))</f>
        <v>0</v>
      </c>
      <c r="BE237" s="42">
        <f xml:space="preserve"> IF(Q237&lt;&gt;"",IF(Q237&lt;&gt;"Sense monitor",VLOOKUP(_xlfn.CONCAT(LEFT(Q237,2),IF(BF237="NO",".SA",".AA")),Calculs!$B$41:$C$48,2,FALSE),0),0)</f>
        <v>0</v>
      </c>
      <c r="BF237" s="42" t="str">
        <f t="shared" si="67"/>
        <v>NO</v>
      </c>
      <c r="BG237" s="43" t="str">
        <f t="shared" si="75"/>
        <v/>
      </c>
      <c r="BH237" s="42">
        <f>SUMIF(Calculs!$B$32:$B$36,TRIM(BG237),Calculs!$C$32:$C$36)</f>
        <v>0</v>
      </c>
      <c r="BI237" s="42">
        <f>IF(T237&lt;&gt;"",IF(LEFT(T237,1)="S", SUMIF(Calculs!$B$67:$B$70, TRIM(BG237), Calculs!$C$67:$C$70),0),0)</f>
        <v>0</v>
      </c>
      <c r="BJ237" s="40" t="str">
        <f t="shared" si="76"/>
        <v>N</v>
      </c>
      <c r="BK237" s="219" t="str">
        <f t="shared" si="68"/>
        <v>N</v>
      </c>
      <c r="BL237" s="42">
        <f t="shared" si="77"/>
        <v>0</v>
      </c>
      <c r="BM237" s="42"/>
      <c r="BN237" s="42"/>
      <c r="BO237" s="42">
        <f>IF(B237="",0,IF(AND(BJ237="S",AR237=1), VLOOKUP(B237,Calculs!$B$94:$D$99,3), 0) + IF(AND(BK237="S",BD237=1), VLOOKUP(B237,Calculs!$B$94:$F$99,5), 0))</f>
        <v>0</v>
      </c>
      <c r="BP237" s="40" t="str">
        <f t="shared" si="69"/>
        <v/>
      </c>
      <c r="BQ237" s="219" t="str">
        <f t="shared" si="70"/>
        <v/>
      </c>
      <c r="BR237" s="264" t="str">
        <f t="shared" si="71"/>
        <v/>
      </c>
      <c r="BS237" s="264" t="str">
        <f t="shared" si="72"/>
        <v/>
      </c>
    </row>
    <row r="238" spans="1:71" ht="12.75" customHeight="1">
      <c r="A238" s="217" t="str">
        <f>IF(' Peticions ET'!A228="", "",' Peticions ET'!A228)</f>
        <v/>
      </c>
      <c r="B238" s="167" t="str">
        <f t="shared" si="73"/>
        <v/>
      </c>
      <c r="C238" s="167" t="str">
        <f>IF(' Peticions ET'!B228="", "",' Peticions ET'!B228)</f>
        <v/>
      </c>
      <c r="D238" s="167" t="str">
        <f>IF(' Peticions ET'!C228="", "",' Peticions ET'!C228)</f>
        <v/>
      </c>
      <c r="E238" s="167" t="str">
        <f>IF(' Peticions ET'!D228="", "",' Peticions ET'!D228)</f>
        <v/>
      </c>
      <c r="F238" s="166" t="str">
        <f>IF(' Peticions ET'!E228="", "",' Peticions ET'!E228)</f>
        <v/>
      </c>
      <c r="G238" s="166" t="str">
        <f>IF(' Peticions ET'!F228="", "",' Peticions ET'!F228)</f>
        <v/>
      </c>
      <c r="H238" s="30" t="str">
        <f>IF(' Peticions ET'!G228="", "",' Peticions ET'!G228)</f>
        <v/>
      </c>
      <c r="I238" s="40" t="str">
        <f>IF(' Peticions ET'!H228="", "",' Peticions ET'!H228)</f>
        <v/>
      </c>
      <c r="J238" s="40" t="str">
        <f>IF(' Peticions ET'!I228="", "",' Peticions ET'!I228)</f>
        <v/>
      </c>
      <c r="K238" s="40" t="str">
        <f>IF(' Peticions ET'!J228="", "",' Peticions ET'!J228)</f>
        <v/>
      </c>
      <c r="L238" s="30" t="str">
        <f>IF(' Peticions ET'!K228="", "",' Peticions ET'!K228)</f>
        <v/>
      </c>
      <c r="M238" s="30" t="str">
        <f>IF(' Peticions ET'!L228="", "",' Peticions ET'!L228)</f>
        <v/>
      </c>
      <c r="N238" s="30" t="str">
        <f>IF(' Peticions ET'!M228="", "",' Peticions ET'!M228)</f>
        <v/>
      </c>
      <c r="O238" s="40" t="str">
        <f>IF(' Peticions ET'!O228="", "",' Peticions ET'!O228)</f>
        <v/>
      </c>
      <c r="P238" s="7" t="str">
        <f>IF(' Peticions ET'!N228="", "",' Peticions ET'!N228)</f>
        <v/>
      </c>
      <c r="Q238" s="31" t="str">
        <f>IF(' Peticions ET'!R228="", "",' Peticions ET'!R228)</f>
        <v/>
      </c>
      <c r="R238" s="31" t="str">
        <f>IF(' Peticions ET'!S228="", "",' Peticions ET'!S228)</f>
        <v/>
      </c>
      <c r="S238" t="str">
        <f>IF(' Peticions ET'!P228="", "",' Peticions ET'!P228)</f>
        <v/>
      </c>
      <c r="T238" s="264" t="str">
        <f>IF(' Peticions ET'!Q228="", "",' Peticions ET'!Q228)</f>
        <v/>
      </c>
      <c r="U238" s="1"/>
      <c r="V238" s="1"/>
      <c r="W238" s="3"/>
      <c r="X238" s="31"/>
      <c r="Y238" s="31"/>
      <c r="Z238" s="31"/>
      <c r="AA238" s="32"/>
      <c r="AB238" s="33"/>
      <c r="AC238" s="33"/>
      <c r="AD238" s="33"/>
      <c r="AE238" s="33"/>
      <c r="AF238" s="34"/>
      <c r="AG238" s="34"/>
      <c r="AH238" s="34"/>
      <c r="AI238" s="34"/>
      <c r="AJ238" s="35" t="str">
        <f>IF(' Peticions ET'!Z228="", "",' Peticions ET'!Z228)</f>
        <v/>
      </c>
      <c r="AK238" s="143"/>
      <c r="AL238" s="36"/>
      <c r="AM238" s="37" t="str">
        <f t="shared" si="59"/>
        <v/>
      </c>
      <c r="AN238" s="38" t="str">
        <f t="shared" si="60"/>
        <v/>
      </c>
      <c r="AO238" s="39" t="str">
        <f t="shared" si="61"/>
        <v/>
      </c>
      <c r="AP238" s="40" t="str">
        <f t="shared" si="62"/>
        <v/>
      </c>
      <c r="AQ238" s="229" t="str">
        <f t="shared" si="63"/>
        <v/>
      </c>
      <c r="AR238" s="220">
        <f>IF(A238="",0,IF(BJ238="S",COUNTIF($AQ$17:AQ238,AQ238),0))</f>
        <v>0</v>
      </c>
      <c r="AS238" s="41" t="str">
        <f t="shared" si="74"/>
        <v/>
      </c>
      <c r="AT238" s="42">
        <f xml:space="preserve"> IF(AS238&lt;&gt;"",VLOOKUP(AS238,Calculs!$B$2:$C$34,2,FALSE),0)</f>
        <v>0</v>
      </c>
      <c r="AU238" s="42">
        <f>IF(I238&lt;&gt;"",IF(LEFT(I238,1)="S", Calculs!$C$63,0),0)</f>
        <v>0</v>
      </c>
      <c r="AV238" s="42">
        <f>IF(J238&lt;&gt;"",IF(LEFT(J238,1)="S", Calculs!$C$53,0),0)</f>
        <v>0</v>
      </c>
      <c r="AW238" s="42">
        <f>IF(K238&lt;&gt;"",IF(LEFT(K238,1)="S", Calculs!$C$54,0),0)</f>
        <v>0</v>
      </c>
      <c r="AX238" s="43" t="str">
        <f t="shared" si="64"/>
        <v/>
      </c>
      <c r="AY238" s="43" t="str">
        <f t="shared" si="65"/>
        <v/>
      </c>
      <c r="AZ238" s="43">
        <f>SUMIF(Calculs!$B$2:$B$34,AX238,Calculs!$C$2:$C$34)</f>
        <v>0</v>
      </c>
      <c r="BA238" s="42">
        <f>IF(O238&lt;&gt;"",IF(LEFT(O238,1)="S", Calculs!$C$54,0),0)</f>
        <v>0</v>
      </c>
      <c r="BB238" s="42">
        <f>IF(P238&lt;&gt;"",IF(LEFT(P238,1)="S", Calculs!$C$53,0),0)</f>
        <v>0</v>
      </c>
      <c r="BC238" s="229" t="str">
        <f t="shared" si="66"/>
        <v/>
      </c>
      <c r="BD238" s="220">
        <f>IF(A238="",0, IF(BK238="S",COUNTIF($BC$17:BC238,BC238),0))</f>
        <v>0</v>
      </c>
      <c r="BE238" s="42">
        <f xml:space="preserve"> IF(Q238&lt;&gt;"",IF(Q238&lt;&gt;"Sense monitor",VLOOKUP(_xlfn.CONCAT(LEFT(Q238,2),IF(BF238="NO",".SA",".AA")),Calculs!$B$41:$C$48,2,FALSE),0),0)</f>
        <v>0</v>
      </c>
      <c r="BF238" s="42" t="str">
        <f t="shared" si="67"/>
        <v>NO</v>
      </c>
      <c r="BG238" s="43" t="str">
        <f t="shared" si="75"/>
        <v/>
      </c>
      <c r="BH238" s="42">
        <f>SUMIF(Calculs!$B$32:$B$36,TRIM(BG238),Calculs!$C$32:$C$36)</f>
        <v>0</v>
      </c>
      <c r="BI238" s="42">
        <f>IF(T238&lt;&gt;"",IF(LEFT(T238,1)="S", SUMIF(Calculs!$B$67:$B$70, TRIM(BG238), Calculs!$C$67:$C$70),0),0)</f>
        <v>0</v>
      </c>
      <c r="BJ238" s="40" t="str">
        <f t="shared" si="76"/>
        <v>N</v>
      </c>
      <c r="BK238" s="219" t="str">
        <f t="shared" si="68"/>
        <v>N</v>
      </c>
      <c r="BL238" s="42">
        <f t="shared" si="77"/>
        <v>0</v>
      </c>
      <c r="BM238" s="42"/>
      <c r="BN238" s="42"/>
      <c r="BO238" s="42">
        <f>IF(B238="",0,IF(AND(BJ238="S",AR238=1), VLOOKUP(B238,Calculs!$B$94:$D$99,3), 0) + IF(AND(BK238="S",BD238=1), VLOOKUP(B238,Calculs!$B$94:$F$99,5), 0))</f>
        <v>0</v>
      </c>
      <c r="BP238" s="40" t="str">
        <f t="shared" si="69"/>
        <v/>
      </c>
      <c r="BQ238" s="219" t="str">
        <f t="shared" si="70"/>
        <v/>
      </c>
      <c r="BR238" s="264" t="str">
        <f t="shared" si="71"/>
        <v/>
      </c>
      <c r="BS238" s="264" t="str">
        <f t="shared" si="72"/>
        <v/>
      </c>
    </row>
    <row r="239" spans="1:71" ht="12.75" customHeight="1">
      <c r="A239" s="217" t="str">
        <f>IF(' Peticions ET'!A229="", "",' Peticions ET'!A229)</f>
        <v/>
      </c>
      <c r="B239" s="167" t="str">
        <f t="shared" si="73"/>
        <v/>
      </c>
      <c r="C239" s="167" t="str">
        <f>IF(' Peticions ET'!B229="", "",' Peticions ET'!B229)</f>
        <v/>
      </c>
      <c r="D239" s="167" t="str">
        <f>IF(' Peticions ET'!C229="", "",' Peticions ET'!C229)</f>
        <v/>
      </c>
      <c r="E239" s="167" t="str">
        <f>IF(' Peticions ET'!D229="", "",' Peticions ET'!D229)</f>
        <v/>
      </c>
      <c r="F239" s="166" t="str">
        <f>IF(' Peticions ET'!E229="", "",' Peticions ET'!E229)</f>
        <v/>
      </c>
      <c r="G239" s="166" t="str">
        <f>IF(' Peticions ET'!F229="", "",' Peticions ET'!F229)</f>
        <v/>
      </c>
      <c r="H239" s="30" t="str">
        <f>IF(' Peticions ET'!G229="", "",' Peticions ET'!G229)</f>
        <v/>
      </c>
      <c r="I239" s="40" t="str">
        <f>IF(' Peticions ET'!H229="", "",' Peticions ET'!H229)</f>
        <v/>
      </c>
      <c r="J239" s="40" t="str">
        <f>IF(' Peticions ET'!I229="", "",' Peticions ET'!I229)</f>
        <v/>
      </c>
      <c r="K239" s="40" t="str">
        <f>IF(' Peticions ET'!J229="", "",' Peticions ET'!J229)</f>
        <v/>
      </c>
      <c r="L239" s="30" t="str">
        <f>IF(' Peticions ET'!K229="", "",' Peticions ET'!K229)</f>
        <v/>
      </c>
      <c r="M239" s="30" t="str">
        <f>IF(' Peticions ET'!L229="", "",' Peticions ET'!L229)</f>
        <v/>
      </c>
      <c r="N239" s="30" t="str">
        <f>IF(' Peticions ET'!M229="", "",' Peticions ET'!M229)</f>
        <v/>
      </c>
      <c r="O239" s="40" t="str">
        <f>IF(' Peticions ET'!O229="", "",' Peticions ET'!O229)</f>
        <v/>
      </c>
      <c r="P239" s="7" t="str">
        <f>IF(' Peticions ET'!N229="", "",' Peticions ET'!N229)</f>
        <v/>
      </c>
      <c r="Q239" s="31" t="str">
        <f>IF(' Peticions ET'!R229="", "",' Peticions ET'!R229)</f>
        <v/>
      </c>
      <c r="R239" s="31" t="str">
        <f>IF(' Peticions ET'!S229="", "",' Peticions ET'!S229)</f>
        <v/>
      </c>
      <c r="S239" t="str">
        <f>IF(' Peticions ET'!P229="", "",' Peticions ET'!P229)</f>
        <v/>
      </c>
      <c r="T239" s="264" t="str">
        <f>IF(' Peticions ET'!Q229="", "",' Peticions ET'!Q229)</f>
        <v/>
      </c>
      <c r="U239" s="1"/>
      <c r="V239" s="1"/>
      <c r="W239" s="3"/>
      <c r="X239" s="31"/>
      <c r="Y239" s="31"/>
      <c r="Z239" s="31"/>
      <c r="AA239" s="32"/>
      <c r="AB239" s="33"/>
      <c r="AC239" s="33"/>
      <c r="AD239" s="33"/>
      <c r="AE239" s="33"/>
      <c r="AF239" s="34"/>
      <c r="AG239" s="34"/>
      <c r="AH239" s="34"/>
      <c r="AI239" s="34"/>
      <c r="AJ239" s="35" t="str">
        <f>IF(' Peticions ET'!Z229="", "",' Peticions ET'!Z229)</f>
        <v/>
      </c>
      <c r="AK239" s="143"/>
      <c r="AL239" s="36"/>
      <c r="AM239" s="37" t="str">
        <f t="shared" si="59"/>
        <v/>
      </c>
      <c r="AN239" s="38" t="str">
        <f t="shared" si="60"/>
        <v/>
      </c>
      <c r="AO239" s="39" t="str">
        <f t="shared" si="61"/>
        <v/>
      </c>
      <c r="AP239" s="40" t="str">
        <f t="shared" si="62"/>
        <v/>
      </c>
      <c r="AQ239" s="229" t="str">
        <f t="shared" si="63"/>
        <v/>
      </c>
      <c r="AR239" s="220">
        <f>IF(A239="",0,IF(BJ239="S",COUNTIF($AQ$17:AQ239,AQ239),0))</f>
        <v>0</v>
      </c>
      <c r="AS239" s="41" t="str">
        <f t="shared" si="74"/>
        <v/>
      </c>
      <c r="AT239" s="42">
        <f xml:space="preserve"> IF(AS239&lt;&gt;"",VLOOKUP(AS239,Calculs!$B$2:$C$34,2,FALSE),0)</f>
        <v>0</v>
      </c>
      <c r="AU239" s="42">
        <f>IF(I239&lt;&gt;"",IF(LEFT(I239,1)="S", Calculs!$C$63,0),0)</f>
        <v>0</v>
      </c>
      <c r="AV239" s="42">
        <f>IF(J239&lt;&gt;"",IF(LEFT(J239,1)="S", Calculs!$C$53,0),0)</f>
        <v>0</v>
      </c>
      <c r="AW239" s="42">
        <f>IF(K239&lt;&gt;"",IF(LEFT(K239,1)="S", Calculs!$C$54,0),0)</f>
        <v>0</v>
      </c>
      <c r="AX239" s="43" t="str">
        <f t="shared" si="64"/>
        <v/>
      </c>
      <c r="AY239" s="43" t="str">
        <f t="shared" si="65"/>
        <v/>
      </c>
      <c r="AZ239" s="43">
        <f>SUMIF(Calculs!$B$2:$B$34,AX239,Calculs!$C$2:$C$34)</f>
        <v>0</v>
      </c>
      <c r="BA239" s="42">
        <f>IF(O239&lt;&gt;"",IF(LEFT(O239,1)="S", Calculs!$C$54,0),0)</f>
        <v>0</v>
      </c>
      <c r="BB239" s="42">
        <f>IF(P239&lt;&gt;"",IF(LEFT(P239,1)="S", Calculs!$C$53,0),0)</f>
        <v>0</v>
      </c>
      <c r="BC239" s="229" t="str">
        <f t="shared" si="66"/>
        <v/>
      </c>
      <c r="BD239" s="220">
        <f>IF(A239="",0, IF(BK239="S",COUNTIF($BC$17:BC239,BC239),0))</f>
        <v>0</v>
      </c>
      <c r="BE239" s="42">
        <f xml:space="preserve"> IF(Q239&lt;&gt;"",IF(Q239&lt;&gt;"Sense monitor",VLOOKUP(_xlfn.CONCAT(LEFT(Q239,2),IF(BF239="NO",".SA",".AA")),Calculs!$B$41:$C$48,2,FALSE),0),0)</f>
        <v>0</v>
      </c>
      <c r="BF239" s="42" t="str">
        <f t="shared" si="67"/>
        <v>NO</v>
      </c>
      <c r="BG239" s="43" t="str">
        <f t="shared" si="75"/>
        <v/>
      </c>
      <c r="BH239" s="42">
        <f>SUMIF(Calculs!$B$32:$B$36,TRIM(BG239),Calculs!$C$32:$C$36)</f>
        <v>0</v>
      </c>
      <c r="BI239" s="42">
        <f>IF(T239&lt;&gt;"",IF(LEFT(T239,1)="S", SUMIF(Calculs!$B$67:$B$70, TRIM(BG239), Calculs!$C$67:$C$70),0),0)</f>
        <v>0</v>
      </c>
      <c r="BJ239" s="40" t="str">
        <f t="shared" si="76"/>
        <v>N</v>
      </c>
      <c r="BK239" s="219" t="str">
        <f t="shared" si="68"/>
        <v>N</v>
      </c>
      <c r="BL239" s="42">
        <f t="shared" si="77"/>
        <v>0</v>
      </c>
      <c r="BM239" s="42"/>
      <c r="BN239" s="42"/>
      <c r="BO239" s="42">
        <f>IF(B239="",0,IF(AND(BJ239="S",AR239=1), VLOOKUP(B239,Calculs!$B$94:$D$99,3), 0) + IF(AND(BK239="S",BD239=1), VLOOKUP(B239,Calculs!$B$94:$F$99,5), 0))</f>
        <v>0</v>
      </c>
      <c r="BP239" s="40" t="str">
        <f t="shared" si="69"/>
        <v/>
      </c>
      <c r="BQ239" s="219" t="str">
        <f t="shared" si="70"/>
        <v/>
      </c>
      <c r="BR239" s="264" t="str">
        <f t="shared" si="71"/>
        <v/>
      </c>
      <c r="BS239" s="264" t="str">
        <f t="shared" si="72"/>
        <v/>
      </c>
    </row>
    <row r="240" spans="1:71" ht="12.75" customHeight="1">
      <c r="A240" s="217" t="str">
        <f>IF(' Peticions ET'!A230="", "",' Peticions ET'!A230)</f>
        <v/>
      </c>
      <c r="B240" s="167" t="str">
        <f t="shared" si="73"/>
        <v/>
      </c>
      <c r="C240" s="167" t="str">
        <f>IF(' Peticions ET'!B230="", "",' Peticions ET'!B230)</f>
        <v/>
      </c>
      <c r="D240" s="167" t="str">
        <f>IF(' Peticions ET'!C230="", "",' Peticions ET'!C230)</f>
        <v/>
      </c>
      <c r="E240" s="167" t="str">
        <f>IF(' Peticions ET'!D230="", "",' Peticions ET'!D230)</f>
        <v/>
      </c>
      <c r="F240" s="166" t="str">
        <f>IF(' Peticions ET'!E230="", "",' Peticions ET'!E230)</f>
        <v/>
      </c>
      <c r="G240" s="166" t="str">
        <f>IF(' Peticions ET'!F230="", "",' Peticions ET'!F230)</f>
        <v/>
      </c>
      <c r="H240" s="30" t="str">
        <f>IF(' Peticions ET'!G230="", "",' Peticions ET'!G230)</f>
        <v/>
      </c>
      <c r="I240" s="40" t="str">
        <f>IF(' Peticions ET'!H230="", "",' Peticions ET'!H230)</f>
        <v/>
      </c>
      <c r="J240" s="40" t="str">
        <f>IF(' Peticions ET'!I230="", "",' Peticions ET'!I230)</f>
        <v/>
      </c>
      <c r="K240" s="40" t="str">
        <f>IF(' Peticions ET'!J230="", "",' Peticions ET'!J230)</f>
        <v/>
      </c>
      <c r="L240" s="30" t="str">
        <f>IF(' Peticions ET'!K230="", "",' Peticions ET'!K230)</f>
        <v/>
      </c>
      <c r="M240" s="30" t="str">
        <f>IF(' Peticions ET'!L230="", "",' Peticions ET'!L230)</f>
        <v/>
      </c>
      <c r="N240" s="30" t="str">
        <f>IF(' Peticions ET'!M230="", "",' Peticions ET'!M230)</f>
        <v/>
      </c>
      <c r="O240" s="40" t="str">
        <f>IF(' Peticions ET'!O230="", "",' Peticions ET'!O230)</f>
        <v/>
      </c>
      <c r="P240" s="7" t="str">
        <f>IF(' Peticions ET'!N230="", "",' Peticions ET'!N230)</f>
        <v/>
      </c>
      <c r="Q240" s="31" t="str">
        <f>IF(' Peticions ET'!R230="", "",' Peticions ET'!R230)</f>
        <v/>
      </c>
      <c r="R240" s="31" t="str">
        <f>IF(' Peticions ET'!S230="", "",' Peticions ET'!S230)</f>
        <v/>
      </c>
      <c r="S240" t="str">
        <f>IF(' Peticions ET'!P230="", "",' Peticions ET'!P230)</f>
        <v/>
      </c>
      <c r="T240" s="264" t="str">
        <f>IF(' Peticions ET'!Q230="", "",' Peticions ET'!Q230)</f>
        <v/>
      </c>
      <c r="U240" s="1"/>
      <c r="V240" s="1"/>
      <c r="W240" s="3"/>
      <c r="X240" s="31"/>
      <c r="Y240" s="31"/>
      <c r="Z240" s="31"/>
      <c r="AA240" s="32"/>
      <c r="AB240" s="33"/>
      <c r="AC240" s="33"/>
      <c r="AD240" s="33"/>
      <c r="AE240" s="33"/>
      <c r="AF240" s="34"/>
      <c r="AG240" s="34"/>
      <c r="AH240" s="34"/>
      <c r="AI240" s="34"/>
      <c r="AJ240" s="35" t="str">
        <f>IF(' Peticions ET'!Z230="", "",' Peticions ET'!Z230)</f>
        <v/>
      </c>
      <c r="AK240" s="143"/>
      <c r="AL240" s="36"/>
      <c r="AM240" s="37" t="str">
        <f t="shared" si="59"/>
        <v/>
      </c>
      <c r="AN240" s="38" t="str">
        <f t="shared" si="60"/>
        <v/>
      </c>
      <c r="AO240" s="39" t="str">
        <f t="shared" si="61"/>
        <v/>
      </c>
      <c r="AP240" s="40" t="str">
        <f t="shared" si="62"/>
        <v/>
      </c>
      <c r="AQ240" s="229" t="str">
        <f t="shared" si="63"/>
        <v/>
      </c>
      <c r="AR240" s="220">
        <f>IF(A240="",0,IF(BJ240="S",COUNTIF($AQ$17:AQ240,AQ240),0))</f>
        <v>0</v>
      </c>
      <c r="AS240" s="41" t="str">
        <f t="shared" si="74"/>
        <v/>
      </c>
      <c r="AT240" s="42">
        <f xml:space="preserve"> IF(AS240&lt;&gt;"",VLOOKUP(AS240,Calculs!$B$2:$C$34,2,FALSE),0)</f>
        <v>0</v>
      </c>
      <c r="AU240" s="42">
        <f>IF(I240&lt;&gt;"",IF(LEFT(I240,1)="S", Calculs!$C$63,0),0)</f>
        <v>0</v>
      </c>
      <c r="AV240" s="42">
        <f>IF(J240&lt;&gt;"",IF(LEFT(J240,1)="S", Calculs!$C$53,0),0)</f>
        <v>0</v>
      </c>
      <c r="AW240" s="42">
        <f>IF(K240&lt;&gt;"",IF(LEFT(K240,1)="S", Calculs!$C$54,0),0)</f>
        <v>0</v>
      </c>
      <c r="AX240" s="43" t="str">
        <f t="shared" si="64"/>
        <v/>
      </c>
      <c r="AY240" s="43" t="str">
        <f t="shared" si="65"/>
        <v/>
      </c>
      <c r="AZ240" s="43">
        <f>SUMIF(Calculs!$B$2:$B$34,AX240,Calculs!$C$2:$C$34)</f>
        <v>0</v>
      </c>
      <c r="BA240" s="42">
        <f>IF(O240&lt;&gt;"",IF(LEFT(O240,1)="S", Calculs!$C$54,0),0)</f>
        <v>0</v>
      </c>
      <c r="BB240" s="42">
        <f>IF(P240&lt;&gt;"",IF(LEFT(P240,1)="S", Calculs!$C$53,0),0)</f>
        <v>0</v>
      </c>
      <c r="BC240" s="229" t="str">
        <f t="shared" si="66"/>
        <v/>
      </c>
      <c r="BD240" s="220">
        <f>IF(A240="",0, IF(BK240="S",COUNTIF($BC$17:BC240,BC240),0))</f>
        <v>0</v>
      </c>
      <c r="BE240" s="42">
        <f xml:space="preserve"> IF(Q240&lt;&gt;"",IF(Q240&lt;&gt;"Sense monitor",VLOOKUP(_xlfn.CONCAT(LEFT(Q240,2),IF(BF240="NO",".SA",".AA")),Calculs!$B$41:$C$48,2,FALSE),0),0)</f>
        <v>0</v>
      </c>
      <c r="BF240" s="42" t="str">
        <f t="shared" si="67"/>
        <v>NO</v>
      </c>
      <c r="BG240" s="43" t="str">
        <f t="shared" si="75"/>
        <v/>
      </c>
      <c r="BH240" s="42">
        <f>SUMIF(Calculs!$B$32:$B$36,TRIM(BG240),Calculs!$C$32:$C$36)</f>
        <v>0</v>
      </c>
      <c r="BI240" s="42">
        <f>IF(T240&lt;&gt;"",IF(LEFT(T240,1)="S", SUMIF(Calculs!$B$67:$B$70, TRIM(BG240), Calculs!$C$67:$C$70),0),0)</f>
        <v>0</v>
      </c>
      <c r="BJ240" s="40" t="str">
        <f t="shared" si="76"/>
        <v>N</v>
      </c>
      <c r="BK240" s="219" t="str">
        <f t="shared" si="68"/>
        <v>N</v>
      </c>
      <c r="BL240" s="42">
        <f t="shared" si="77"/>
        <v>0</v>
      </c>
      <c r="BM240" s="42"/>
      <c r="BN240" s="42"/>
      <c r="BO240" s="42">
        <f>IF(B240="",0,IF(AND(BJ240="S",AR240=1), VLOOKUP(B240,Calculs!$B$94:$D$99,3), 0) + IF(AND(BK240="S",BD240=1), VLOOKUP(B240,Calculs!$B$94:$F$99,5), 0))</f>
        <v>0</v>
      </c>
      <c r="BP240" s="40" t="str">
        <f t="shared" si="69"/>
        <v/>
      </c>
      <c r="BQ240" s="219" t="str">
        <f t="shared" si="70"/>
        <v/>
      </c>
      <c r="BR240" s="264" t="str">
        <f t="shared" si="71"/>
        <v/>
      </c>
      <c r="BS240" s="264" t="str">
        <f t="shared" si="72"/>
        <v/>
      </c>
    </row>
    <row r="241" spans="1:71" ht="12.75" customHeight="1">
      <c r="A241" s="217" t="str">
        <f>IF(' Peticions ET'!A231="", "",' Peticions ET'!A231)</f>
        <v/>
      </c>
      <c r="B241" s="167" t="str">
        <f t="shared" si="73"/>
        <v/>
      </c>
      <c r="C241" s="167" t="str">
        <f>IF(' Peticions ET'!B231="", "",' Peticions ET'!B231)</f>
        <v/>
      </c>
      <c r="D241" s="167" t="str">
        <f>IF(' Peticions ET'!C231="", "",' Peticions ET'!C231)</f>
        <v/>
      </c>
      <c r="E241" s="167" t="str">
        <f>IF(' Peticions ET'!D231="", "",' Peticions ET'!D231)</f>
        <v/>
      </c>
      <c r="F241" s="166" t="str">
        <f>IF(' Peticions ET'!E231="", "",' Peticions ET'!E231)</f>
        <v/>
      </c>
      <c r="G241" s="166" t="str">
        <f>IF(' Peticions ET'!F231="", "",' Peticions ET'!F231)</f>
        <v/>
      </c>
      <c r="H241" s="30" t="str">
        <f>IF(' Peticions ET'!G231="", "",' Peticions ET'!G231)</f>
        <v/>
      </c>
      <c r="I241" s="40" t="str">
        <f>IF(' Peticions ET'!H231="", "",' Peticions ET'!H231)</f>
        <v/>
      </c>
      <c r="J241" s="40" t="str">
        <f>IF(' Peticions ET'!I231="", "",' Peticions ET'!I231)</f>
        <v/>
      </c>
      <c r="K241" s="40" t="str">
        <f>IF(' Peticions ET'!J231="", "",' Peticions ET'!J231)</f>
        <v/>
      </c>
      <c r="L241" s="30" t="str">
        <f>IF(' Peticions ET'!K231="", "",' Peticions ET'!K231)</f>
        <v/>
      </c>
      <c r="M241" s="30" t="str">
        <f>IF(' Peticions ET'!L231="", "",' Peticions ET'!L231)</f>
        <v/>
      </c>
      <c r="N241" s="30" t="str">
        <f>IF(' Peticions ET'!M231="", "",' Peticions ET'!M231)</f>
        <v/>
      </c>
      <c r="O241" s="40" t="str">
        <f>IF(' Peticions ET'!O231="", "",' Peticions ET'!O231)</f>
        <v/>
      </c>
      <c r="P241" s="7" t="str">
        <f>IF(' Peticions ET'!N231="", "",' Peticions ET'!N231)</f>
        <v/>
      </c>
      <c r="Q241" s="31" t="str">
        <f>IF(' Peticions ET'!R231="", "",' Peticions ET'!R231)</f>
        <v/>
      </c>
      <c r="R241" s="31" t="str">
        <f>IF(' Peticions ET'!S231="", "",' Peticions ET'!S231)</f>
        <v/>
      </c>
      <c r="S241" t="str">
        <f>IF(' Peticions ET'!P231="", "",' Peticions ET'!P231)</f>
        <v/>
      </c>
      <c r="T241" s="264" t="str">
        <f>IF(' Peticions ET'!Q231="", "",' Peticions ET'!Q231)</f>
        <v/>
      </c>
      <c r="U241" s="1"/>
      <c r="V241" s="1"/>
      <c r="W241" s="3"/>
      <c r="X241" s="31"/>
      <c r="Y241" s="31"/>
      <c r="Z241" s="31"/>
      <c r="AA241" s="32"/>
      <c r="AB241" s="33"/>
      <c r="AC241" s="33"/>
      <c r="AD241" s="33"/>
      <c r="AE241" s="33"/>
      <c r="AF241" s="34"/>
      <c r="AG241" s="34"/>
      <c r="AH241" s="34"/>
      <c r="AI241" s="34"/>
      <c r="AJ241" s="35" t="str">
        <f>IF(' Peticions ET'!Z231="", "",' Peticions ET'!Z231)</f>
        <v/>
      </c>
      <c r="AK241" s="143"/>
      <c r="AL241" s="36"/>
      <c r="AM241" s="37" t="str">
        <f t="shared" si="59"/>
        <v/>
      </c>
      <c r="AN241" s="38" t="str">
        <f t="shared" si="60"/>
        <v/>
      </c>
      <c r="AO241" s="39" t="str">
        <f t="shared" si="61"/>
        <v/>
      </c>
      <c r="AP241" s="40" t="str">
        <f t="shared" si="62"/>
        <v/>
      </c>
      <c r="AQ241" s="229" t="str">
        <f t="shared" si="63"/>
        <v/>
      </c>
      <c r="AR241" s="220">
        <f>IF(A241="",0,IF(BJ241="S",COUNTIF($AQ$17:AQ241,AQ241),0))</f>
        <v>0</v>
      </c>
      <c r="AS241" s="41" t="str">
        <f t="shared" si="74"/>
        <v/>
      </c>
      <c r="AT241" s="42">
        <f xml:space="preserve"> IF(AS241&lt;&gt;"",VLOOKUP(AS241,Calculs!$B$2:$C$34,2,FALSE),0)</f>
        <v>0</v>
      </c>
      <c r="AU241" s="42">
        <f>IF(I241&lt;&gt;"",IF(LEFT(I241,1)="S", Calculs!$C$63,0),0)</f>
        <v>0</v>
      </c>
      <c r="AV241" s="42">
        <f>IF(J241&lt;&gt;"",IF(LEFT(J241,1)="S", Calculs!$C$53,0),0)</f>
        <v>0</v>
      </c>
      <c r="AW241" s="42">
        <f>IF(K241&lt;&gt;"",IF(LEFT(K241,1)="S", Calculs!$C$54,0),0)</f>
        <v>0</v>
      </c>
      <c r="AX241" s="43" t="str">
        <f t="shared" si="64"/>
        <v/>
      </c>
      <c r="AY241" s="43" t="str">
        <f t="shared" si="65"/>
        <v/>
      </c>
      <c r="AZ241" s="43">
        <f>SUMIF(Calculs!$B$2:$B$34,AX241,Calculs!$C$2:$C$34)</f>
        <v>0</v>
      </c>
      <c r="BA241" s="42">
        <f>IF(O241&lt;&gt;"",IF(LEFT(O241,1)="S", Calculs!$C$54,0),0)</f>
        <v>0</v>
      </c>
      <c r="BB241" s="42">
        <f>IF(P241&lt;&gt;"",IF(LEFT(P241,1)="S", Calculs!$C$53,0),0)</f>
        <v>0</v>
      </c>
      <c r="BC241" s="229" t="str">
        <f t="shared" si="66"/>
        <v/>
      </c>
      <c r="BD241" s="220">
        <f>IF(A241="",0, IF(BK241="S",COUNTIF($BC$17:BC241,BC241),0))</f>
        <v>0</v>
      </c>
      <c r="BE241" s="42">
        <f xml:space="preserve"> IF(Q241&lt;&gt;"",IF(Q241&lt;&gt;"Sense monitor",VLOOKUP(_xlfn.CONCAT(LEFT(Q241,2),IF(BF241="NO",".SA",".AA")),Calculs!$B$41:$C$48,2,FALSE),0),0)</f>
        <v>0</v>
      </c>
      <c r="BF241" s="42" t="str">
        <f t="shared" si="67"/>
        <v>NO</v>
      </c>
      <c r="BG241" s="43" t="str">
        <f t="shared" si="75"/>
        <v/>
      </c>
      <c r="BH241" s="42">
        <f>SUMIF(Calculs!$B$32:$B$36,TRIM(BG241),Calculs!$C$32:$C$36)</f>
        <v>0</v>
      </c>
      <c r="BI241" s="42">
        <f>IF(T241&lt;&gt;"",IF(LEFT(T241,1)="S", SUMIF(Calculs!$B$67:$B$70, TRIM(BG241), Calculs!$C$67:$C$70),0),0)</f>
        <v>0</v>
      </c>
      <c r="BJ241" s="40" t="str">
        <f t="shared" si="76"/>
        <v>N</v>
      </c>
      <c r="BK241" s="219" t="str">
        <f t="shared" si="68"/>
        <v>N</v>
      </c>
      <c r="BL241" s="42">
        <f t="shared" si="77"/>
        <v>0</v>
      </c>
      <c r="BM241" s="42"/>
      <c r="BN241" s="42"/>
      <c r="BO241" s="42">
        <f>IF(B241="",0,IF(AND(BJ241="S",AR241=1), VLOOKUP(B241,Calculs!$B$94:$D$99,3), 0) + IF(AND(BK241="S",BD241=1), VLOOKUP(B241,Calculs!$B$94:$F$99,5), 0))</f>
        <v>0</v>
      </c>
      <c r="BP241" s="40" t="str">
        <f t="shared" si="69"/>
        <v/>
      </c>
      <c r="BQ241" s="219" t="str">
        <f t="shared" si="70"/>
        <v/>
      </c>
      <c r="BR241" s="264" t="str">
        <f t="shared" si="71"/>
        <v/>
      </c>
      <c r="BS241" s="264" t="str">
        <f t="shared" si="72"/>
        <v/>
      </c>
    </row>
    <row r="242" spans="1:71" ht="12.75" customHeight="1">
      <c r="A242" s="217" t="str">
        <f>IF(' Peticions ET'!A232="", "",' Peticions ET'!A232)</f>
        <v/>
      </c>
      <c r="B242" s="167" t="str">
        <f t="shared" si="73"/>
        <v/>
      </c>
      <c r="C242" s="167" t="str">
        <f>IF(' Peticions ET'!B232="", "",' Peticions ET'!B232)</f>
        <v/>
      </c>
      <c r="D242" s="167" t="str">
        <f>IF(' Peticions ET'!C232="", "",' Peticions ET'!C232)</f>
        <v/>
      </c>
      <c r="E242" s="167" t="str">
        <f>IF(' Peticions ET'!D232="", "",' Peticions ET'!D232)</f>
        <v/>
      </c>
      <c r="F242" s="166" t="str">
        <f>IF(' Peticions ET'!E232="", "",' Peticions ET'!E232)</f>
        <v/>
      </c>
      <c r="G242" s="166" t="str">
        <f>IF(' Peticions ET'!F232="", "",' Peticions ET'!F232)</f>
        <v/>
      </c>
      <c r="H242" s="30" t="str">
        <f>IF(' Peticions ET'!G232="", "",' Peticions ET'!G232)</f>
        <v/>
      </c>
      <c r="I242" s="40" t="str">
        <f>IF(' Peticions ET'!H232="", "",' Peticions ET'!H232)</f>
        <v/>
      </c>
      <c r="J242" s="40" t="str">
        <f>IF(' Peticions ET'!I232="", "",' Peticions ET'!I232)</f>
        <v/>
      </c>
      <c r="K242" s="40" t="str">
        <f>IF(' Peticions ET'!J232="", "",' Peticions ET'!J232)</f>
        <v/>
      </c>
      <c r="L242" s="30" t="str">
        <f>IF(' Peticions ET'!K232="", "",' Peticions ET'!K232)</f>
        <v/>
      </c>
      <c r="M242" s="30" t="str">
        <f>IF(' Peticions ET'!L232="", "",' Peticions ET'!L232)</f>
        <v/>
      </c>
      <c r="N242" s="30" t="str">
        <f>IF(' Peticions ET'!M232="", "",' Peticions ET'!M232)</f>
        <v/>
      </c>
      <c r="O242" s="40" t="str">
        <f>IF(' Peticions ET'!O232="", "",' Peticions ET'!O232)</f>
        <v/>
      </c>
      <c r="P242" s="7" t="str">
        <f>IF(' Peticions ET'!N232="", "",' Peticions ET'!N232)</f>
        <v/>
      </c>
      <c r="Q242" s="31" t="str">
        <f>IF(' Peticions ET'!R232="", "",' Peticions ET'!R232)</f>
        <v/>
      </c>
      <c r="R242" s="31" t="str">
        <f>IF(' Peticions ET'!S232="", "",' Peticions ET'!S232)</f>
        <v/>
      </c>
      <c r="S242" t="str">
        <f>IF(' Peticions ET'!P232="", "",' Peticions ET'!P232)</f>
        <v/>
      </c>
      <c r="T242" s="264" t="str">
        <f>IF(' Peticions ET'!Q232="", "",' Peticions ET'!Q232)</f>
        <v/>
      </c>
      <c r="U242" s="1"/>
      <c r="V242" s="1"/>
      <c r="W242" s="3"/>
      <c r="X242" s="31"/>
      <c r="Y242" s="31"/>
      <c r="Z242" s="31"/>
      <c r="AA242" s="32"/>
      <c r="AB242" s="33"/>
      <c r="AC242" s="33"/>
      <c r="AD242" s="33"/>
      <c r="AE242" s="33"/>
      <c r="AF242" s="34"/>
      <c r="AG242" s="34"/>
      <c r="AH242" s="34"/>
      <c r="AI242" s="34"/>
      <c r="AJ242" s="35" t="str">
        <f>IF(' Peticions ET'!Z232="", "",' Peticions ET'!Z232)</f>
        <v/>
      </c>
      <c r="AK242" s="143"/>
      <c r="AL242" s="36"/>
      <c r="AM242" s="37" t="str">
        <f t="shared" si="59"/>
        <v/>
      </c>
      <c r="AN242" s="38" t="str">
        <f t="shared" si="60"/>
        <v/>
      </c>
      <c r="AO242" s="39" t="str">
        <f t="shared" si="61"/>
        <v/>
      </c>
      <c r="AP242" s="40" t="str">
        <f t="shared" si="62"/>
        <v/>
      </c>
      <c r="AQ242" s="229" t="str">
        <f t="shared" si="63"/>
        <v/>
      </c>
      <c r="AR242" s="220">
        <f>IF(A242="",0,IF(BJ242="S",COUNTIF($AQ$17:AQ242,AQ242),0))</f>
        <v>0</v>
      </c>
      <c r="AS242" s="41" t="str">
        <f t="shared" si="74"/>
        <v/>
      </c>
      <c r="AT242" s="42">
        <f xml:space="preserve"> IF(AS242&lt;&gt;"",VLOOKUP(AS242,Calculs!$B$2:$C$34,2,FALSE),0)</f>
        <v>0</v>
      </c>
      <c r="AU242" s="42">
        <f>IF(I242&lt;&gt;"",IF(LEFT(I242,1)="S", Calculs!$C$63,0),0)</f>
        <v>0</v>
      </c>
      <c r="AV242" s="42">
        <f>IF(J242&lt;&gt;"",IF(LEFT(J242,1)="S", Calculs!$C$53,0),0)</f>
        <v>0</v>
      </c>
      <c r="AW242" s="42">
        <f>IF(K242&lt;&gt;"",IF(LEFT(K242,1)="S", Calculs!$C$54,0),0)</f>
        <v>0</v>
      </c>
      <c r="AX242" s="43" t="str">
        <f t="shared" si="64"/>
        <v/>
      </c>
      <c r="AY242" s="43" t="str">
        <f t="shared" si="65"/>
        <v/>
      </c>
      <c r="AZ242" s="43">
        <f>SUMIF(Calculs!$B$2:$B$34,AX242,Calculs!$C$2:$C$34)</f>
        <v>0</v>
      </c>
      <c r="BA242" s="42">
        <f>IF(O242&lt;&gt;"",IF(LEFT(O242,1)="S", Calculs!$C$54,0),0)</f>
        <v>0</v>
      </c>
      <c r="BB242" s="42">
        <f>IF(P242&lt;&gt;"",IF(LEFT(P242,1)="S", Calculs!$C$53,0),0)</f>
        <v>0</v>
      </c>
      <c r="BC242" s="229" t="str">
        <f t="shared" si="66"/>
        <v/>
      </c>
      <c r="BD242" s="220">
        <f>IF(A242="",0, IF(BK242="S",COUNTIF($BC$17:BC242,BC242),0))</f>
        <v>0</v>
      </c>
      <c r="BE242" s="42">
        <f xml:space="preserve"> IF(Q242&lt;&gt;"",IF(Q242&lt;&gt;"Sense monitor",VLOOKUP(_xlfn.CONCAT(LEFT(Q242,2),IF(BF242="NO",".SA",".AA")),Calculs!$B$41:$C$48,2,FALSE),0),0)</f>
        <v>0</v>
      </c>
      <c r="BF242" s="42" t="str">
        <f t="shared" si="67"/>
        <v>NO</v>
      </c>
      <c r="BG242" s="43" t="str">
        <f t="shared" si="75"/>
        <v/>
      </c>
      <c r="BH242" s="42">
        <f>SUMIF(Calculs!$B$32:$B$36,TRIM(BG242),Calculs!$C$32:$C$36)</f>
        <v>0</v>
      </c>
      <c r="BI242" s="42">
        <f>IF(T242&lt;&gt;"",IF(LEFT(T242,1)="S", SUMIF(Calculs!$B$67:$B$70, TRIM(BG242), Calculs!$C$67:$C$70),0),0)</f>
        <v>0</v>
      </c>
      <c r="BJ242" s="40" t="str">
        <f t="shared" si="76"/>
        <v>N</v>
      </c>
      <c r="BK242" s="219" t="str">
        <f t="shared" si="68"/>
        <v>N</v>
      </c>
      <c r="BL242" s="42">
        <f t="shared" si="77"/>
        <v>0</v>
      </c>
      <c r="BM242" s="42"/>
      <c r="BN242" s="42"/>
      <c r="BO242" s="42">
        <f>IF(B242="",0,IF(AND(BJ242="S",AR242=1), VLOOKUP(B242,Calculs!$B$94:$D$99,3), 0) + IF(AND(BK242="S",BD242=1), VLOOKUP(B242,Calculs!$B$94:$F$99,5), 0))</f>
        <v>0</v>
      </c>
      <c r="BP242" s="40" t="str">
        <f t="shared" si="69"/>
        <v/>
      </c>
      <c r="BQ242" s="219" t="str">
        <f t="shared" si="70"/>
        <v/>
      </c>
      <c r="BR242" s="264" t="str">
        <f t="shared" si="71"/>
        <v/>
      </c>
      <c r="BS242" s="264" t="str">
        <f t="shared" si="72"/>
        <v/>
      </c>
    </row>
    <row r="243" spans="1:71" ht="12.75" customHeight="1">
      <c r="A243" s="217" t="str">
        <f>IF(' Peticions ET'!A233="", "",' Peticions ET'!A233)</f>
        <v/>
      </c>
      <c r="B243" s="167" t="str">
        <f t="shared" si="73"/>
        <v/>
      </c>
      <c r="C243" s="167" t="str">
        <f>IF(' Peticions ET'!B233="", "",' Peticions ET'!B233)</f>
        <v/>
      </c>
      <c r="D243" s="167" t="str">
        <f>IF(' Peticions ET'!C233="", "",' Peticions ET'!C233)</f>
        <v/>
      </c>
      <c r="E243" s="167" t="str">
        <f>IF(' Peticions ET'!D233="", "",' Peticions ET'!D233)</f>
        <v/>
      </c>
      <c r="F243" s="166" t="str">
        <f>IF(' Peticions ET'!E233="", "",' Peticions ET'!E233)</f>
        <v/>
      </c>
      <c r="G243" s="166" t="str">
        <f>IF(' Peticions ET'!F233="", "",' Peticions ET'!F233)</f>
        <v/>
      </c>
      <c r="H243" s="30" t="str">
        <f>IF(' Peticions ET'!G233="", "",' Peticions ET'!G233)</f>
        <v/>
      </c>
      <c r="I243" s="40" t="str">
        <f>IF(' Peticions ET'!H233="", "",' Peticions ET'!H233)</f>
        <v/>
      </c>
      <c r="J243" s="40" t="str">
        <f>IF(' Peticions ET'!I233="", "",' Peticions ET'!I233)</f>
        <v/>
      </c>
      <c r="K243" s="40" t="str">
        <f>IF(' Peticions ET'!J233="", "",' Peticions ET'!J233)</f>
        <v/>
      </c>
      <c r="L243" s="30" t="str">
        <f>IF(' Peticions ET'!K233="", "",' Peticions ET'!K233)</f>
        <v/>
      </c>
      <c r="M243" s="30" t="str">
        <f>IF(' Peticions ET'!L233="", "",' Peticions ET'!L233)</f>
        <v/>
      </c>
      <c r="N243" s="30" t="str">
        <f>IF(' Peticions ET'!M233="", "",' Peticions ET'!M233)</f>
        <v/>
      </c>
      <c r="O243" s="40" t="str">
        <f>IF(' Peticions ET'!O233="", "",' Peticions ET'!O233)</f>
        <v/>
      </c>
      <c r="P243" s="7" t="str">
        <f>IF(' Peticions ET'!N233="", "",' Peticions ET'!N233)</f>
        <v/>
      </c>
      <c r="Q243" s="31" t="str">
        <f>IF(' Peticions ET'!R233="", "",' Peticions ET'!R233)</f>
        <v/>
      </c>
      <c r="R243" s="31" t="str">
        <f>IF(' Peticions ET'!S233="", "",' Peticions ET'!S233)</f>
        <v/>
      </c>
      <c r="S243" t="str">
        <f>IF(' Peticions ET'!P233="", "",' Peticions ET'!P233)</f>
        <v/>
      </c>
      <c r="T243" s="264" t="str">
        <f>IF(' Peticions ET'!Q233="", "",' Peticions ET'!Q233)</f>
        <v/>
      </c>
      <c r="U243" s="1"/>
      <c r="V243" s="1"/>
      <c r="W243" s="3"/>
      <c r="X243" s="31"/>
      <c r="Y243" s="31"/>
      <c r="Z243" s="31"/>
      <c r="AA243" s="32"/>
      <c r="AB243" s="33"/>
      <c r="AC243" s="33"/>
      <c r="AD243" s="33"/>
      <c r="AE243" s="33"/>
      <c r="AF243" s="34"/>
      <c r="AG243" s="34"/>
      <c r="AH243" s="34"/>
      <c r="AI243" s="34"/>
      <c r="AJ243" s="35" t="str">
        <f>IF(' Peticions ET'!Z233="", "",' Peticions ET'!Z233)</f>
        <v/>
      </c>
      <c r="AK243" s="143"/>
      <c r="AL243" s="36"/>
      <c r="AM243" s="37" t="str">
        <f t="shared" si="59"/>
        <v/>
      </c>
      <c r="AN243" s="38" t="str">
        <f t="shared" si="60"/>
        <v/>
      </c>
      <c r="AO243" s="39" t="str">
        <f t="shared" si="61"/>
        <v/>
      </c>
      <c r="AP243" s="40" t="str">
        <f t="shared" si="62"/>
        <v/>
      </c>
      <c r="AQ243" s="229" t="str">
        <f t="shared" si="63"/>
        <v/>
      </c>
      <c r="AR243" s="220">
        <f>IF(A243="",0,IF(BJ243="S",COUNTIF($AQ$17:AQ243,AQ243),0))</f>
        <v>0</v>
      </c>
      <c r="AS243" s="41" t="str">
        <f t="shared" si="74"/>
        <v/>
      </c>
      <c r="AT243" s="42">
        <f xml:space="preserve"> IF(AS243&lt;&gt;"",VLOOKUP(AS243,Calculs!$B$2:$C$34,2,FALSE),0)</f>
        <v>0</v>
      </c>
      <c r="AU243" s="42">
        <f>IF(I243&lt;&gt;"",IF(LEFT(I243,1)="S", Calculs!$C$63,0),0)</f>
        <v>0</v>
      </c>
      <c r="AV243" s="42">
        <f>IF(J243&lt;&gt;"",IF(LEFT(J243,1)="S", Calculs!$C$53,0),0)</f>
        <v>0</v>
      </c>
      <c r="AW243" s="42">
        <f>IF(K243&lt;&gt;"",IF(LEFT(K243,1)="S", Calculs!$C$54,0),0)</f>
        <v>0</v>
      </c>
      <c r="AX243" s="43" t="str">
        <f t="shared" si="64"/>
        <v/>
      </c>
      <c r="AY243" s="43" t="str">
        <f t="shared" si="65"/>
        <v/>
      </c>
      <c r="AZ243" s="43">
        <f>SUMIF(Calculs!$B$2:$B$34,AX243,Calculs!$C$2:$C$34)</f>
        <v>0</v>
      </c>
      <c r="BA243" s="42">
        <f>IF(O243&lt;&gt;"",IF(LEFT(O243,1)="S", Calculs!$C$54,0),0)</f>
        <v>0</v>
      </c>
      <c r="BB243" s="42">
        <f>IF(P243&lt;&gt;"",IF(LEFT(P243,1)="S", Calculs!$C$53,0),0)</f>
        <v>0</v>
      </c>
      <c r="BC243" s="229" t="str">
        <f t="shared" si="66"/>
        <v/>
      </c>
      <c r="BD243" s="220">
        <f>IF(A243="",0, IF(BK243="S",COUNTIF($BC$17:BC243,BC243),0))</f>
        <v>0</v>
      </c>
      <c r="BE243" s="42">
        <f xml:space="preserve"> IF(Q243&lt;&gt;"",IF(Q243&lt;&gt;"Sense monitor",VLOOKUP(_xlfn.CONCAT(LEFT(Q243,2),IF(BF243="NO",".SA",".AA")),Calculs!$B$41:$C$48,2,FALSE),0),0)</f>
        <v>0</v>
      </c>
      <c r="BF243" s="42" t="str">
        <f t="shared" si="67"/>
        <v>NO</v>
      </c>
      <c r="BG243" s="43" t="str">
        <f t="shared" si="75"/>
        <v/>
      </c>
      <c r="BH243" s="42">
        <f>SUMIF(Calculs!$B$32:$B$36,TRIM(BG243),Calculs!$C$32:$C$36)</f>
        <v>0</v>
      </c>
      <c r="BI243" s="42">
        <f>IF(T243&lt;&gt;"",IF(LEFT(T243,1)="S", SUMIF(Calculs!$B$67:$B$70, TRIM(BG243), Calculs!$C$67:$C$70),0),0)</f>
        <v>0</v>
      </c>
      <c r="BJ243" s="40" t="str">
        <f t="shared" si="76"/>
        <v>N</v>
      </c>
      <c r="BK243" s="219" t="str">
        <f t="shared" si="68"/>
        <v>N</v>
      </c>
      <c r="BL243" s="42">
        <f t="shared" si="77"/>
        <v>0</v>
      </c>
      <c r="BM243" s="42"/>
      <c r="BN243" s="42"/>
      <c r="BO243" s="42">
        <f>IF(B243="",0,IF(AND(BJ243="S",AR243=1), VLOOKUP(B243,Calculs!$B$94:$D$99,3), 0) + IF(AND(BK243="S",BD243=1), VLOOKUP(B243,Calculs!$B$94:$F$99,5), 0))</f>
        <v>0</v>
      </c>
      <c r="BP243" s="40" t="str">
        <f t="shared" si="69"/>
        <v/>
      </c>
      <c r="BQ243" s="219" t="str">
        <f t="shared" si="70"/>
        <v/>
      </c>
      <c r="BR243" s="264" t="str">
        <f t="shared" si="71"/>
        <v/>
      </c>
      <c r="BS243" s="264" t="str">
        <f t="shared" si="72"/>
        <v/>
      </c>
    </row>
    <row r="244" spans="1:71" ht="12.75" customHeight="1">
      <c r="A244" s="217" t="str">
        <f>IF(' Peticions ET'!A234="", "",' Peticions ET'!A234)</f>
        <v/>
      </c>
      <c r="B244" s="167" t="str">
        <f t="shared" si="73"/>
        <v/>
      </c>
      <c r="C244" s="167" t="str">
        <f>IF(' Peticions ET'!B234="", "",' Peticions ET'!B234)</f>
        <v/>
      </c>
      <c r="D244" s="167" t="str">
        <f>IF(' Peticions ET'!C234="", "",' Peticions ET'!C234)</f>
        <v/>
      </c>
      <c r="E244" s="167" t="str">
        <f>IF(' Peticions ET'!D234="", "",' Peticions ET'!D234)</f>
        <v/>
      </c>
      <c r="F244" s="166" t="str">
        <f>IF(' Peticions ET'!E234="", "",' Peticions ET'!E234)</f>
        <v/>
      </c>
      <c r="G244" s="166" t="str">
        <f>IF(' Peticions ET'!F234="", "",' Peticions ET'!F234)</f>
        <v/>
      </c>
      <c r="H244" s="30" t="str">
        <f>IF(' Peticions ET'!G234="", "",' Peticions ET'!G234)</f>
        <v/>
      </c>
      <c r="I244" s="40" t="str">
        <f>IF(' Peticions ET'!H234="", "",' Peticions ET'!H234)</f>
        <v/>
      </c>
      <c r="J244" s="40" t="str">
        <f>IF(' Peticions ET'!I234="", "",' Peticions ET'!I234)</f>
        <v/>
      </c>
      <c r="K244" s="40" t="str">
        <f>IF(' Peticions ET'!J234="", "",' Peticions ET'!J234)</f>
        <v/>
      </c>
      <c r="L244" s="30" t="str">
        <f>IF(' Peticions ET'!K234="", "",' Peticions ET'!K234)</f>
        <v/>
      </c>
      <c r="M244" s="30" t="str">
        <f>IF(' Peticions ET'!L234="", "",' Peticions ET'!L234)</f>
        <v/>
      </c>
      <c r="N244" s="30" t="str">
        <f>IF(' Peticions ET'!M234="", "",' Peticions ET'!M234)</f>
        <v/>
      </c>
      <c r="O244" s="40" t="str">
        <f>IF(' Peticions ET'!O234="", "",' Peticions ET'!O234)</f>
        <v/>
      </c>
      <c r="P244" s="7" t="str">
        <f>IF(' Peticions ET'!N234="", "",' Peticions ET'!N234)</f>
        <v/>
      </c>
      <c r="Q244" s="31" t="str">
        <f>IF(' Peticions ET'!R234="", "",' Peticions ET'!R234)</f>
        <v/>
      </c>
      <c r="R244" s="31" t="str">
        <f>IF(' Peticions ET'!S234="", "",' Peticions ET'!S234)</f>
        <v/>
      </c>
      <c r="S244" t="str">
        <f>IF(' Peticions ET'!P234="", "",' Peticions ET'!P234)</f>
        <v/>
      </c>
      <c r="T244" s="264" t="str">
        <f>IF(' Peticions ET'!Q234="", "",' Peticions ET'!Q234)</f>
        <v/>
      </c>
      <c r="U244" s="1"/>
      <c r="V244" s="1"/>
      <c r="W244" s="3"/>
      <c r="X244" s="31"/>
      <c r="Y244" s="31"/>
      <c r="Z244" s="31"/>
      <c r="AA244" s="32"/>
      <c r="AB244" s="33"/>
      <c r="AC244" s="33"/>
      <c r="AD244" s="33"/>
      <c r="AE244" s="33"/>
      <c r="AF244" s="34"/>
      <c r="AG244" s="34"/>
      <c r="AH244" s="34"/>
      <c r="AI244" s="34"/>
      <c r="AJ244" s="35" t="str">
        <f>IF(' Peticions ET'!Z234="", "",' Peticions ET'!Z234)</f>
        <v/>
      </c>
      <c r="AK244" s="143"/>
      <c r="AL244" s="36"/>
      <c r="AM244" s="37" t="str">
        <f t="shared" si="59"/>
        <v/>
      </c>
      <c r="AN244" s="38" t="str">
        <f t="shared" si="60"/>
        <v/>
      </c>
      <c r="AO244" s="39" t="str">
        <f t="shared" si="61"/>
        <v/>
      </c>
      <c r="AP244" s="40" t="str">
        <f t="shared" si="62"/>
        <v/>
      </c>
      <c r="AQ244" s="229" t="str">
        <f t="shared" si="63"/>
        <v/>
      </c>
      <c r="AR244" s="220">
        <f>IF(A244="",0,IF(BJ244="S",COUNTIF($AQ$17:AQ244,AQ244),0))</f>
        <v>0</v>
      </c>
      <c r="AS244" s="41" t="str">
        <f t="shared" si="74"/>
        <v/>
      </c>
      <c r="AT244" s="42">
        <f xml:space="preserve"> IF(AS244&lt;&gt;"",VLOOKUP(AS244,Calculs!$B$2:$C$34,2,FALSE),0)</f>
        <v>0</v>
      </c>
      <c r="AU244" s="42">
        <f>IF(I244&lt;&gt;"",IF(LEFT(I244,1)="S", Calculs!$C$63,0),0)</f>
        <v>0</v>
      </c>
      <c r="AV244" s="42">
        <f>IF(J244&lt;&gt;"",IF(LEFT(J244,1)="S", Calculs!$C$53,0),0)</f>
        <v>0</v>
      </c>
      <c r="AW244" s="42">
        <f>IF(K244&lt;&gt;"",IF(LEFT(K244,1)="S", Calculs!$C$54,0),0)</f>
        <v>0</v>
      </c>
      <c r="AX244" s="43" t="str">
        <f t="shared" si="64"/>
        <v/>
      </c>
      <c r="AY244" s="43" t="str">
        <f t="shared" si="65"/>
        <v/>
      </c>
      <c r="AZ244" s="43">
        <f>SUMIF(Calculs!$B$2:$B$34,AX244,Calculs!$C$2:$C$34)</f>
        <v>0</v>
      </c>
      <c r="BA244" s="42">
        <f>IF(O244&lt;&gt;"",IF(LEFT(O244,1)="S", Calculs!$C$54,0),0)</f>
        <v>0</v>
      </c>
      <c r="BB244" s="42">
        <f>IF(P244&lt;&gt;"",IF(LEFT(P244,1)="S", Calculs!$C$53,0),0)</f>
        <v>0</v>
      </c>
      <c r="BC244" s="229" t="str">
        <f t="shared" si="66"/>
        <v/>
      </c>
      <c r="BD244" s="220">
        <f>IF(A244="",0, IF(BK244="S",COUNTIF($BC$17:BC244,BC244),0))</f>
        <v>0</v>
      </c>
      <c r="BE244" s="42">
        <f xml:space="preserve"> IF(Q244&lt;&gt;"",IF(Q244&lt;&gt;"Sense monitor",VLOOKUP(_xlfn.CONCAT(LEFT(Q244,2),IF(BF244="NO",".SA",".AA")),Calculs!$B$41:$C$48,2,FALSE),0),0)</f>
        <v>0</v>
      </c>
      <c r="BF244" s="42" t="str">
        <f t="shared" si="67"/>
        <v>NO</v>
      </c>
      <c r="BG244" s="43" t="str">
        <f t="shared" si="75"/>
        <v/>
      </c>
      <c r="BH244" s="42">
        <f>SUMIF(Calculs!$B$32:$B$36,TRIM(BG244),Calculs!$C$32:$C$36)</f>
        <v>0</v>
      </c>
      <c r="BI244" s="42">
        <f>IF(T244&lt;&gt;"",IF(LEFT(T244,1)="S", SUMIF(Calculs!$B$67:$B$70, TRIM(BG244), Calculs!$C$67:$C$70),0),0)</f>
        <v>0</v>
      </c>
      <c r="BJ244" s="40" t="str">
        <f t="shared" si="76"/>
        <v>N</v>
      </c>
      <c r="BK244" s="219" t="str">
        <f t="shared" si="68"/>
        <v>N</v>
      </c>
      <c r="BL244" s="42">
        <f t="shared" si="77"/>
        <v>0</v>
      </c>
      <c r="BM244" s="42"/>
      <c r="BN244" s="42"/>
      <c r="BO244" s="42">
        <f>IF(B244="",0,IF(AND(BJ244="S",AR244=1), VLOOKUP(B244,Calculs!$B$94:$D$99,3), 0) + IF(AND(BK244="S",BD244=1), VLOOKUP(B244,Calculs!$B$94:$F$99,5), 0))</f>
        <v>0</v>
      </c>
      <c r="BP244" s="40" t="str">
        <f t="shared" si="69"/>
        <v/>
      </c>
      <c r="BQ244" s="219" t="str">
        <f t="shared" si="70"/>
        <v/>
      </c>
      <c r="BR244" s="264" t="str">
        <f t="shared" si="71"/>
        <v/>
      </c>
      <c r="BS244" s="264" t="str">
        <f t="shared" si="72"/>
        <v/>
      </c>
    </row>
    <row r="245" spans="1:71" ht="12.75" customHeight="1">
      <c r="A245" s="217" t="str">
        <f>IF(' Peticions ET'!A235="", "",' Peticions ET'!A235)</f>
        <v/>
      </c>
      <c r="B245" s="167" t="str">
        <f t="shared" si="73"/>
        <v/>
      </c>
      <c r="C245" s="167" t="str">
        <f>IF(' Peticions ET'!B235="", "",' Peticions ET'!B235)</f>
        <v/>
      </c>
      <c r="D245" s="167" t="str">
        <f>IF(' Peticions ET'!C235="", "",' Peticions ET'!C235)</f>
        <v/>
      </c>
      <c r="E245" s="167" t="str">
        <f>IF(' Peticions ET'!D235="", "",' Peticions ET'!D235)</f>
        <v/>
      </c>
      <c r="F245" s="166" t="str">
        <f>IF(' Peticions ET'!E235="", "",' Peticions ET'!E235)</f>
        <v/>
      </c>
      <c r="G245" s="166" t="str">
        <f>IF(' Peticions ET'!F235="", "",' Peticions ET'!F235)</f>
        <v/>
      </c>
      <c r="H245" s="30" t="str">
        <f>IF(' Peticions ET'!G235="", "",' Peticions ET'!G235)</f>
        <v/>
      </c>
      <c r="I245" s="40" t="str">
        <f>IF(' Peticions ET'!H235="", "",' Peticions ET'!H235)</f>
        <v/>
      </c>
      <c r="J245" s="40" t="str">
        <f>IF(' Peticions ET'!I235="", "",' Peticions ET'!I235)</f>
        <v/>
      </c>
      <c r="K245" s="40" t="str">
        <f>IF(' Peticions ET'!J235="", "",' Peticions ET'!J235)</f>
        <v/>
      </c>
      <c r="L245" s="30" t="str">
        <f>IF(' Peticions ET'!K235="", "",' Peticions ET'!K235)</f>
        <v/>
      </c>
      <c r="M245" s="30" t="str">
        <f>IF(' Peticions ET'!L235="", "",' Peticions ET'!L235)</f>
        <v/>
      </c>
      <c r="N245" s="30" t="str">
        <f>IF(' Peticions ET'!M235="", "",' Peticions ET'!M235)</f>
        <v/>
      </c>
      <c r="O245" s="40" t="str">
        <f>IF(' Peticions ET'!O235="", "",' Peticions ET'!O235)</f>
        <v/>
      </c>
      <c r="P245" s="7" t="str">
        <f>IF(' Peticions ET'!N235="", "",' Peticions ET'!N235)</f>
        <v/>
      </c>
      <c r="Q245" s="31" t="str">
        <f>IF(' Peticions ET'!R235="", "",' Peticions ET'!R235)</f>
        <v/>
      </c>
      <c r="R245" s="31" t="str">
        <f>IF(' Peticions ET'!S235="", "",' Peticions ET'!S235)</f>
        <v/>
      </c>
      <c r="S245" t="str">
        <f>IF(' Peticions ET'!P235="", "",' Peticions ET'!P235)</f>
        <v/>
      </c>
      <c r="T245" s="264" t="str">
        <f>IF(' Peticions ET'!Q235="", "",' Peticions ET'!Q235)</f>
        <v/>
      </c>
      <c r="U245" s="1"/>
      <c r="V245" s="1"/>
      <c r="W245" s="3"/>
      <c r="X245" s="31"/>
      <c r="Y245" s="31"/>
      <c r="Z245" s="31"/>
      <c r="AA245" s="32"/>
      <c r="AB245" s="33"/>
      <c r="AC245" s="33"/>
      <c r="AD245" s="33"/>
      <c r="AE245" s="33"/>
      <c r="AF245" s="34"/>
      <c r="AG245" s="34"/>
      <c r="AH245" s="34"/>
      <c r="AI245" s="34"/>
      <c r="AJ245" s="35" t="str">
        <f>IF(' Peticions ET'!Z235="", "",' Peticions ET'!Z235)</f>
        <v/>
      </c>
      <c r="AK245" s="143"/>
      <c r="AL245" s="36"/>
      <c r="AM245" s="37" t="str">
        <f t="shared" si="59"/>
        <v/>
      </c>
      <c r="AN245" s="38" t="str">
        <f t="shared" si="60"/>
        <v/>
      </c>
      <c r="AO245" s="39" t="str">
        <f t="shared" si="61"/>
        <v/>
      </c>
      <c r="AP245" s="40" t="str">
        <f t="shared" si="62"/>
        <v/>
      </c>
      <c r="AQ245" s="229" t="str">
        <f t="shared" si="63"/>
        <v/>
      </c>
      <c r="AR245" s="220">
        <f>IF(A245="",0,IF(BJ245="S",COUNTIF($AQ$17:AQ245,AQ245),0))</f>
        <v>0</v>
      </c>
      <c r="AS245" s="41" t="str">
        <f t="shared" si="74"/>
        <v/>
      </c>
      <c r="AT245" s="42">
        <f xml:space="preserve"> IF(AS245&lt;&gt;"",VLOOKUP(AS245,Calculs!$B$2:$C$34,2,FALSE),0)</f>
        <v>0</v>
      </c>
      <c r="AU245" s="42">
        <f>IF(I245&lt;&gt;"",IF(LEFT(I245,1)="S", Calculs!$C$63,0),0)</f>
        <v>0</v>
      </c>
      <c r="AV245" s="42">
        <f>IF(J245&lt;&gt;"",IF(LEFT(J245,1)="S", Calculs!$C$53,0),0)</f>
        <v>0</v>
      </c>
      <c r="AW245" s="42">
        <f>IF(K245&lt;&gt;"",IF(LEFT(K245,1)="S", Calculs!$C$54,0),0)</f>
        <v>0</v>
      </c>
      <c r="AX245" s="43" t="str">
        <f t="shared" si="64"/>
        <v/>
      </c>
      <c r="AY245" s="43" t="str">
        <f t="shared" si="65"/>
        <v/>
      </c>
      <c r="AZ245" s="43">
        <f>SUMIF(Calculs!$B$2:$B$34,AX245,Calculs!$C$2:$C$34)</f>
        <v>0</v>
      </c>
      <c r="BA245" s="42">
        <f>IF(O245&lt;&gt;"",IF(LEFT(O245,1)="S", Calculs!$C$54,0),0)</f>
        <v>0</v>
      </c>
      <c r="BB245" s="42">
        <f>IF(P245&lt;&gt;"",IF(LEFT(P245,1)="S", Calculs!$C$53,0),0)</f>
        <v>0</v>
      </c>
      <c r="BC245" s="229" t="str">
        <f t="shared" si="66"/>
        <v/>
      </c>
      <c r="BD245" s="220">
        <f>IF(A245="",0, IF(BK245="S",COUNTIF($BC$17:BC245,BC245),0))</f>
        <v>0</v>
      </c>
      <c r="BE245" s="42">
        <f xml:space="preserve"> IF(Q245&lt;&gt;"",IF(Q245&lt;&gt;"Sense monitor",VLOOKUP(_xlfn.CONCAT(LEFT(Q245,2),IF(BF245="NO",".SA",".AA")),Calculs!$B$41:$C$48,2,FALSE),0),0)</f>
        <v>0</v>
      </c>
      <c r="BF245" s="42" t="str">
        <f t="shared" si="67"/>
        <v>NO</v>
      </c>
      <c r="BG245" s="43" t="str">
        <f t="shared" si="75"/>
        <v/>
      </c>
      <c r="BH245" s="42">
        <f>SUMIF(Calculs!$B$32:$B$36,TRIM(BG245),Calculs!$C$32:$C$36)</f>
        <v>0</v>
      </c>
      <c r="BI245" s="42">
        <f>IF(T245&lt;&gt;"",IF(LEFT(T245,1)="S", SUMIF(Calculs!$B$67:$B$70, TRIM(BG245), Calculs!$C$67:$C$70),0),0)</f>
        <v>0</v>
      </c>
      <c r="BJ245" s="40" t="str">
        <f t="shared" si="76"/>
        <v>N</v>
      </c>
      <c r="BK245" s="219" t="str">
        <f t="shared" si="68"/>
        <v>N</v>
      </c>
      <c r="BL245" s="42">
        <f t="shared" si="77"/>
        <v>0</v>
      </c>
      <c r="BM245" s="42"/>
      <c r="BN245" s="42"/>
      <c r="BO245" s="42">
        <f>IF(B245="",0,IF(AND(BJ245="S",AR245=1), VLOOKUP(B245,Calculs!$B$94:$D$99,3), 0) + IF(AND(BK245="S",BD245=1), VLOOKUP(B245,Calculs!$B$94:$F$99,5), 0))</f>
        <v>0</v>
      </c>
      <c r="BP245" s="40" t="str">
        <f t="shared" si="69"/>
        <v/>
      </c>
      <c r="BQ245" s="219" t="str">
        <f t="shared" si="70"/>
        <v/>
      </c>
      <c r="BR245" s="264" t="str">
        <f t="shared" si="71"/>
        <v/>
      </c>
      <c r="BS245" s="264" t="str">
        <f t="shared" si="72"/>
        <v/>
      </c>
    </row>
    <row r="246" spans="1:71" ht="12.75" customHeight="1">
      <c r="A246" s="217" t="str">
        <f>IF(' Peticions ET'!A236="", "",' Peticions ET'!A236)</f>
        <v/>
      </c>
      <c r="B246" s="167" t="str">
        <f t="shared" si="73"/>
        <v/>
      </c>
      <c r="C246" s="167" t="str">
        <f>IF(' Peticions ET'!B236="", "",' Peticions ET'!B236)</f>
        <v/>
      </c>
      <c r="D246" s="167" t="str">
        <f>IF(' Peticions ET'!C236="", "",' Peticions ET'!C236)</f>
        <v/>
      </c>
      <c r="E246" s="167" t="str">
        <f>IF(' Peticions ET'!D236="", "",' Peticions ET'!D236)</f>
        <v/>
      </c>
      <c r="F246" s="166" t="str">
        <f>IF(' Peticions ET'!E236="", "",' Peticions ET'!E236)</f>
        <v/>
      </c>
      <c r="G246" s="166" t="str">
        <f>IF(' Peticions ET'!F236="", "",' Peticions ET'!F236)</f>
        <v/>
      </c>
      <c r="H246" s="30" t="str">
        <f>IF(' Peticions ET'!G236="", "",' Peticions ET'!G236)</f>
        <v/>
      </c>
      <c r="I246" s="40" t="str">
        <f>IF(' Peticions ET'!H236="", "",' Peticions ET'!H236)</f>
        <v/>
      </c>
      <c r="J246" s="40" t="str">
        <f>IF(' Peticions ET'!I236="", "",' Peticions ET'!I236)</f>
        <v/>
      </c>
      <c r="K246" s="40" t="str">
        <f>IF(' Peticions ET'!J236="", "",' Peticions ET'!J236)</f>
        <v/>
      </c>
      <c r="L246" s="30" t="str">
        <f>IF(' Peticions ET'!K236="", "",' Peticions ET'!K236)</f>
        <v/>
      </c>
      <c r="M246" s="30" t="str">
        <f>IF(' Peticions ET'!L236="", "",' Peticions ET'!L236)</f>
        <v/>
      </c>
      <c r="N246" s="30" t="str">
        <f>IF(' Peticions ET'!M236="", "",' Peticions ET'!M236)</f>
        <v/>
      </c>
      <c r="O246" s="40" t="str">
        <f>IF(' Peticions ET'!O236="", "",' Peticions ET'!O236)</f>
        <v/>
      </c>
      <c r="P246" s="7" t="str">
        <f>IF(' Peticions ET'!N236="", "",' Peticions ET'!N236)</f>
        <v/>
      </c>
      <c r="Q246" s="31" t="str">
        <f>IF(' Peticions ET'!R236="", "",' Peticions ET'!R236)</f>
        <v/>
      </c>
      <c r="R246" s="31" t="str">
        <f>IF(' Peticions ET'!S236="", "",' Peticions ET'!S236)</f>
        <v/>
      </c>
      <c r="S246" t="str">
        <f>IF(' Peticions ET'!P236="", "",' Peticions ET'!P236)</f>
        <v/>
      </c>
      <c r="T246" s="264" t="str">
        <f>IF(' Peticions ET'!Q236="", "",' Peticions ET'!Q236)</f>
        <v/>
      </c>
      <c r="U246" s="1"/>
      <c r="V246" s="1"/>
      <c r="W246" s="3"/>
      <c r="X246" s="31"/>
      <c r="Y246" s="31"/>
      <c r="Z246" s="31"/>
      <c r="AA246" s="32"/>
      <c r="AB246" s="33"/>
      <c r="AC246" s="33"/>
      <c r="AD246" s="33"/>
      <c r="AE246" s="33"/>
      <c r="AF246" s="34"/>
      <c r="AG246" s="34"/>
      <c r="AH246" s="34"/>
      <c r="AI246" s="34"/>
      <c r="AJ246" s="35" t="str">
        <f>IF(' Peticions ET'!Z236="", "",' Peticions ET'!Z236)</f>
        <v/>
      </c>
      <c r="AK246" s="143"/>
      <c r="AL246" s="36"/>
      <c r="AM246" s="37" t="str">
        <f t="shared" si="59"/>
        <v/>
      </c>
      <c r="AN246" s="38" t="str">
        <f t="shared" si="60"/>
        <v/>
      </c>
      <c r="AO246" s="39" t="str">
        <f t="shared" si="61"/>
        <v/>
      </c>
      <c r="AP246" s="40" t="str">
        <f t="shared" si="62"/>
        <v/>
      </c>
      <c r="AQ246" s="229" t="str">
        <f t="shared" si="63"/>
        <v/>
      </c>
      <c r="AR246" s="220">
        <f>IF(A246="",0,IF(BJ246="S",COUNTIF($AQ$17:AQ246,AQ246),0))</f>
        <v>0</v>
      </c>
      <c r="AS246" s="41" t="str">
        <f t="shared" si="74"/>
        <v/>
      </c>
      <c r="AT246" s="42">
        <f xml:space="preserve"> IF(AS246&lt;&gt;"",VLOOKUP(AS246,Calculs!$B$2:$C$34,2,FALSE),0)</f>
        <v>0</v>
      </c>
      <c r="AU246" s="42">
        <f>IF(I246&lt;&gt;"",IF(LEFT(I246,1)="S", Calculs!$C$63,0),0)</f>
        <v>0</v>
      </c>
      <c r="AV246" s="42">
        <f>IF(J246&lt;&gt;"",IF(LEFT(J246,1)="S", Calculs!$C$53,0),0)</f>
        <v>0</v>
      </c>
      <c r="AW246" s="42">
        <f>IF(K246&lt;&gt;"",IF(LEFT(K246,1)="S", Calculs!$C$54,0),0)</f>
        <v>0</v>
      </c>
      <c r="AX246" s="43" t="str">
        <f t="shared" si="64"/>
        <v/>
      </c>
      <c r="AY246" s="43" t="str">
        <f t="shared" si="65"/>
        <v/>
      </c>
      <c r="AZ246" s="43">
        <f>SUMIF(Calculs!$B$2:$B$34,AX246,Calculs!$C$2:$C$34)</f>
        <v>0</v>
      </c>
      <c r="BA246" s="42">
        <f>IF(O246&lt;&gt;"",IF(LEFT(O246,1)="S", Calculs!$C$54,0),0)</f>
        <v>0</v>
      </c>
      <c r="BB246" s="42">
        <f>IF(P246&lt;&gt;"",IF(LEFT(P246,1)="S", Calculs!$C$53,0),0)</f>
        <v>0</v>
      </c>
      <c r="BC246" s="229" t="str">
        <f t="shared" si="66"/>
        <v/>
      </c>
      <c r="BD246" s="220">
        <f>IF(A246="",0, IF(BK246="S",COUNTIF($BC$17:BC246,BC246),0))</f>
        <v>0</v>
      </c>
      <c r="BE246" s="42">
        <f xml:space="preserve"> IF(Q246&lt;&gt;"",IF(Q246&lt;&gt;"Sense monitor",VLOOKUP(_xlfn.CONCAT(LEFT(Q246,2),IF(BF246="NO",".SA",".AA")),Calculs!$B$41:$C$48,2,FALSE),0),0)</f>
        <v>0</v>
      </c>
      <c r="BF246" s="42" t="str">
        <f t="shared" si="67"/>
        <v>NO</v>
      </c>
      <c r="BG246" s="43" t="str">
        <f t="shared" si="75"/>
        <v/>
      </c>
      <c r="BH246" s="42">
        <f>SUMIF(Calculs!$B$32:$B$36,TRIM(BG246),Calculs!$C$32:$C$36)</f>
        <v>0</v>
      </c>
      <c r="BI246" s="42">
        <f>IF(T246&lt;&gt;"",IF(LEFT(T246,1)="S", SUMIF(Calculs!$B$67:$B$70, TRIM(BG246), Calculs!$C$67:$C$70),0),0)</f>
        <v>0</v>
      </c>
      <c r="BJ246" s="40" t="str">
        <f t="shared" si="76"/>
        <v>N</v>
      </c>
      <c r="BK246" s="219" t="str">
        <f t="shared" si="68"/>
        <v>N</v>
      </c>
      <c r="BL246" s="42">
        <f t="shared" si="77"/>
        <v>0</v>
      </c>
      <c r="BM246" s="42"/>
      <c r="BN246" s="42"/>
      <c r="BO246" s="42">
        <f>IF(B246="",0,IF(AND(BJ246="S",AR246=1), VLOOKUP(B246,Calculs!$B$94:$D$99,3), 0) + IF(AND(BK246="S",BD246=1), VLOOKUP(B246,Calculs!$B$94:$F$99,5), 0))</f>
        <v>0</v>
      </c>
      <c r="BP246" s="40" t="str">
        <f t="shared" si="69"/>
        <v/>
      </c>
      <c r="BQ246" s="219" t="str">
        <f t="shared" si="70"/>
        <v/>
      </c>
      <c r="BR246" s="264" t="str">
        <f t="shared" si="71"/>
        <v/>
      </c>
      <c r="BS246" s="264" t="str">
        <f t="shared" si="72"/>
        <v/>
      </c>
    </row>
    <row r="247" spans="1:71" ht="12.75" customHeight="1">
      <c r="A247" s="217" t="str">
        <f>IF(' Peticions ET'!A237="", "",' Peticions ET'!A237)</f>
        <v/>
      </c>
      <c r="B247" s="167" t="str">
        <f t="shared" si="73"/>
        <v/>
      </c>
      <c r="C247" s="167" t="str">
        <f>IF(' Peticions ET'!B237="", "",' Peticions ET'!B237)</f>
        <v/>
      </c>
      <c r="D247" s="167" t="str">
        <f>IF(' Peticions ET'!C237="", "",' Peticions ET'!C237)</f>
        <v/>
      </c>
      <c r="E247" s="167" t="str">
        <f>IF(' Peticions ET'!D237="", "",' Peticions ET'!D237)</f>
        <v/>
      </c>
      <c r="F247" s="166" t="str">
        <f>IF(' Peticions ET'!E237="", "",' Peticions ET'!E237)</f>
        <v/>
      </c>
      <c r="G247" s="166" t="str">
        <f>IF(' Peticions ET'!F237="", "",' Peticions ET'!F237)</f>
        <v/>
      </c>
      <c r="H247" s="30" t="str">
        <f>IF(' Peticions ET'!G237="", "",' Peticions ET'!G237)</f>
        <v/>
      </c>
      <c r="I247" s="40" t="str">
        <f>IF(' Peticions ET'!H237="", "",' Peticions ET'!H237)</f>
        <v/>
      </c>
      <c r="J247" s="40" t="str">
        <f>IF(' Peticions ET'!I237="", "",' Peticions ET'!I237)</f>
        <v/>
      </c>
      <c r="K247" s="40" t="str">
        <f>IF(' Peticions ET'!J237="", "",' Peticions ET'!J237)</f>
        <v/>
      </c>
      <c r="L247" s="30" t="str">
        <f>IF(' Peticions ET'!K237="", "",' Peticions ET'!K237)</f>
        <v/>
      </c>
      <c r="M247" s="30" t="str">
        <f>IF(' Peticions ET'!L237="", "",' Peticions ET'!L237)</f>
        <v/>
      </c>
      <c r="N247" s="30" t="str">
        <f>IF(' Peticions ET'!M237="", "",' Peticions ET'!M237)</f>
        <v/>
      </c>
      <c r="O247" s="40" t="str">
        <f>IF(' Peticions ET'!O237="", "",' Peticions ET'!O237)</f>
        <v/>
      </c>
      <c r="P247" s="7" t="str">
        <f>IF(' Peticions ET'!N237="", "",' Peticions ET'!N237)</f>
        <v/>
      </c>
      <c r="Q247" s="31" t="str">
        <f>IF(' Peticions ET'!R237="", "",' Peticions ET'!R237)</f>
        <v/>
      </c>
      <c r="R247" s="31" t="str">
        <f>IF(' Peticions ET'!S237="", "",' Peticions ET'!S237)</f>
        <v/>
      </c>
      <c r="S247" t="str">
        <f>IF(' Peticions ET'!P237="", "",' Peticions ET'!P237)</f>
        <v/>
      </c>
      <c r="T247" s="264" t="str">
        <f>IF(' Peticions ET'!Q237="", "",' Peticions ET'!Q237)</f>
        <v/>
      </c>
      <c r="U247" s="1"/>
      <c r="V247" s="1"/>
      <c r="W247" s="3"/>
      <c r="X247" s="31"/>
      <c r="Y247" s="31"/>
      <c r="Z247" s="31"/>
      <c r="AA247" s="32"/>
      <c r="AB247" s="33"/>
      <c r="AC247" s="33"/>
      <c r="AD247" s="33"/>
      <c r="AE247" s="33"/>
      <c r="AF247" s="34"/>
      <c r="AG247" s="34"/>
      <c r="AH247" s="34"/>
      <c r="AI247" s="34"/>
      <c r="AJ247" s="35" t="str">
        <f>IF(' Peticions ET'!Z237="", "",' Peticions ET'!Z237)</f>
        <v/>
      </c>
      <c r="AK247" s="143"/>
      <c r="AL247" s="36"/>
      <c r="AM247" s="37" t="str">
        <f t="shared" si="59"/>
        <v/>
      </c>
      <c r="AN247" s="38" t="str">
        <f t="shared" si="60"/>
        <v/>
      </c>
      <c r="AO247" s="39" t="str">
        <f t="shared" si="61"/>
        <v/>
      </c>
      <c r="AP247" s="40" t="str">
        <f t="shared" si="62"/>
        <v/>
      </c>
      <c r="AQ247" s="229" t="str">
        <f t="shared" si="63"/>
        <v/>
      </c>
      <c r="AR247" s="220">
        <f>IF(A247="",0,IF(BJ247="S",COUNTIF($AQ$17:AQ247,AQ247),0))</f>
        <v>0</v>
      </c>
      <c r="AS247" s="41" t="str">
        <f t="shared" si="74"/>
        <v/>
      </c>
      <c r="AT247" s="42">
        <f xml:space="preserve"> IF(AS247&lt;&gt;"",VLOOKUP(AS247,Calculs!$B$2:$C$34,2,FALSE),0)</f>
        <v>0</v>
      </c>
      <c r="AU247" s="42">
        <f>IF(I247&lt;&gt;"",IF(LEFT(I247,1)="S", Calculs!$C$63,0),0)</f>
        <v>0</v>
      </c>
      <c r="AV247" s="42">
        <f>IF(J247&lt;&gt;"",IF(LEFT(J247,1)="S", Calculs!$C$53,0),0)</f>
        <v>0</v>
      </c>
      <c r="AW247" s="42">
        <f>IF(K247&lt;&gt;"",IF(LEFT(K247,1)="S", Calculs!$C$54,0),0)</f>
        <v>0</v>
      </c>
      <c r="AX247" s="43" t="str">
        <f t="shared" si="64"/>
        <v/>
      </c>
      <c r="AY247" s="43" t="str">
        <f t="shared" si="65"/>
        <v/>
      </c>
      <c r="AZ247" s="43">
        <f>SUMIF(Calculs!$B$2:$B$34,AX247,Calculs!$C$2:$C$34)</f>
        <v>0</v>
      </c>
      <c r="BA247" s="42">
        <f>IF(O247&lt;&gt;"",IF(LEFT(O247,1)="S", Calculs!$C$54,0),0)</f>
        <v>0</v>
      </c>
      <c r="BB247" s="42">
        <f>IF(P247&lt;&gt;"",IF(LEFT(P247,1)="S", Calculs!$C$53,0),0)</f>
        <v>0</v>
      </c>
      <c r="BC247" s="229" t="str">
        <f t="shared" si="66"/>
        <v/>
      </c>
      <c r="BD247" s="220">
        <f>IF(A247="",0, IF(BK247="S",COUNTIF($BC$17:BC247,BC247),0))</f>
        <v>0</v>
      </c>
      <c r="BE247" s="42">
        <f xml:space="preserve"> IF(Q247&lt;&gt;"",IF(Q247&lt;&gt;"Sense monitor",VLOOKUP(_xlfn.CONCAT(LEFT(Q247,2),IF(BF247="NO",".SA",".AA")),Calculs!$B$41:$C$48,2,FALSE),0),0)</f>
        <v>0</v>
      </c>
      <c r="BF247" s="42" t="str">
        <f t="shared" si="67"/>
        <v>NO</v>
      </c>
      <c r="BG247" s="43" t="str">
        <f t="shared" si="75"/>
        <v/>
      </c>
      <c r="BH247" s="42">
        <f>SUMIF(Calculs!$B$32:$B$36,TRIM(BG247),Calculs!$C$32:$C$36)</f>
        <v>0</v>
      </c>
      <c r="BI247" s="42">
        <f>IF(T247&lt;&gt;"",IF(LEFT(T247,1)="S", SUMIF(Calculs!$B$67:$B$70, TRIM(BG247), Calculs!$C$67:$C$70),0),0)</f>
        <v>0</v>
      </c>
      <c r="BJ247" s="40" t="str">
        <f t="shared" si="76"/>
        <v>N</v>
      </c>
      <c r="BK247" s="219" t="str">
        <f t="shared" si="68"/>
        <v>N</v>
      </c>
      <c r="BL247" s="42">
        <f t="shared" si="77"/>
        <v>0</v>
      </c>
      <c r="BM247" s="42"/>
      <c r="BN247" s="42"/>
      <c r="BO247" s="42">
        <f>IF(B247="",0,IF(AND(BJ247="S",AR247=1), VLOOKUP(B247,Calculs!$B$94:$D$99,3), 0) + IF(AND(BK247="S",BD247=1), VLOOKUP(B247,Calculs!$B$94:$F$99,5), 0))</f>
        <v>0</v>
      </c>
      <c r="BP247" s="40" t="str">
        <f t="shared" si="69"/>
        <v/>
      </c>
      <c r="BQ247" s="219" t="str">
        <f t="shared" si="70"/>
        <v/>
      </c>
      <c r="BR247" s="264" t="str">
        <f t="shared" si="71"/>
        <v/>
      </c>
      <c r="BS247" s="264" t="str">
        <f t="shared" si="72"/>
        <v/>
      </c>
    </row>
    <row r="248" spans="1:71" ht="12.75" customHeight="1">
      <c r="A248" s="217" t="str">
        <f>IF(' Peticions ET'!A238="", "",' Peticions ET'!A238)</f>
        <v/>
      </c>
      <c r="B248" s="167" t="str">
        <f t="shared" si="73"/>
        <v/>
      </c>
      <c r="C248" s="167" t="str">
        <f>IF(' Peticions ET'!B238="", "",' Peticions ET'!B238)</f>
        <v/>
      </c>
      <c r="D248" s="167" t="str">
        <f>IF(' Peticions ET'!C238="", "",' Peticions ET'!C238)</f>
        <v/>
      </c>
      <c r="E248" s="167" t="str">
        <f>IF(' Peticions ET'!D238="", "",' Peticions ET'!D238)</f>
        <v/>
      </c>
      <c r="F248" s="166" t="str">
        <f>IF(' Peticions ET'!E238="", "",' Peticions ET'!E238)</f>
        <v/>
      </c>
      <c r="G248" s="166" t="str">
        <f>IF(' Peticions ET'!F238="", "",' Peticions ET'!F238)</f>
        <v/>
      </c>
      <c r="H248" s="30" t="str">
        <f>IF(' Peticions ET'!G238="", "",' Peticions ET'!G238)</f>
        <v/>
      </c>
      <c r="I248" s="40" t="str">
        <f>IF(' Peticions ET'!H238="", "",' Peticions ET'!H238)</f>
        <v/>
      </c>
      <c r="J248" s="40" t="str">
        <f>IF(' Peticions ET'!I238="", "",' Peticions ET'!I238)</f>
        <v/>
      </c>
      <c r="K248" s="40" t="str">
        <f>IF(' Peticions ET'!J238="", "",' Peticions ET'!J238)</f>
        <v/>
      </c>
      <c r="L248" s="30" t="str">
        <f>IF(' Peticions ET'!K238="", "",' Peticions ET'!K238)</f>
        <v/>
      </c>
      <c r="M248" s="30" t="str">
        <f>IF(' Peticions ET'!L238="", "",' Peticions ET'!L238)</f>
        <v/>
      </c>
      <c r="N248" s="30" t="str">
        <f>IF(' Peticions ET'!M238="", "",' Peticions ET'!M238)</f>
        <v/>
      </c>
      <c r="O248" s="40" t="str">
        <f>IF(' Peticions ET'!O238="", "",' Peticions ET'!O238)</f>
        <v/>
      </c>
      <c r="P248" s="7" t="str">
        <f>IF(' Peticions ET'!N238="", "",' Peticions ET'!N238)</f>
        <v/>
      </c>
      <c r="Q248" s="31" t="str">
        <f>IF(' Peticions ET'!R238="", "",' Peticions ET'!R238)</f>
        <v/>
      </c>
      <c r="R248" s="31" t="str">
        <f>IF(' Peticions ET'!S238="", "",' Peticions ET'!S238)</f>
        <v/>
      </c>
      <c r="S248" t="str">
        <f>IF(' Peticions ET'!P238="", "",' Peticions ET'!P238)</f>
        <v/>
      </c>
      <c r="T248" s="264" t="str">
        <f>IF(' Peticions ET'!Q238="", "",' Peticions ET'!Q238)</f>
        <v/>
      </c>
      <c r="U248" s="1"/>
      <c r="V248" s="1"/>
      <c r="W248" s="3"/>
      <c r="X248" s="31"/>
      <c r="Y248" s="31"/>
      <c r="Z248" s="31"/>
      <c r="AA248" s="32"/>
      <c r="AB248" s="33"/>
      <c r="AC248" s="33"/>
      <c r="AD248" s="33"/>
      <c r="AE248" s="33"/>
      <c r="AF248" s="34"/>
      <c r="AG248" s="34"/>
      <c r="AH248" s="34"/>
      <c r="AI248" s="34"/>
      <c r="AJ248" s="35" t="str">
        <f>IF(' Peticions ET'!Z238="", "",' Peticions ET'!Z238)</f>
        <v/>
      </c>
      <c r="AK248" s="143"/>
      <c r="AL248" s="36"/>
      <c r="AM248" s="37" t="str">
        <f t="shared" si="59"/>
        <v/>
      </c>
      <c r="AN248" s="38" t="str">
        <f t="shared" si="60"/>
        <v/>
      </c>
      <c r="AO248" s="39" t="str">
        <f t="shared" si="61"/>
        <v/>
      </c>
      <c r="AP248" s="40" t="str">
        <f t="shared" si="62"/>
        <v/>
      </c>
      <c r="AQ248" s="229" t="str">
        <f t="shared" si="63"/>
        <v/>
      </c>
      <c r="AR248" s="220">
        <f>IF(A248="",0,IF(BJ248="S",COUNTIF($AQ$17:AQ248,AQ248),0))</f>
        <v>0</v>
      </c>
      <c r="AS248" s="41" t="str">
        <f t="shared" si="74"/>
        <v/>
      </c>
      <c r="AT248" s="42">
        <f xml:space="preserve"> IF(AS248&lt;&gt;"",VLOOKUP(AS248,Calculs!$B$2:$C$34,2,FALSE),0)</f>
        <v>0</v>
      </c>
      <c r="AU248" s="42">
        <f>IF(I248&lt;&gt;"",IF(LEFT(I248,1)="S", Calculs!$C$63,0),0)</f>
        <v>0</v>
      </c>
      <c r="AV248" s="42">
        <f>IF(J248&lt;&gt;"",IF(LEFT(J248,1)="S", Calculs!$C$53,0),0)</f>
        <v>0</v>
      </c>
      <c r="AW248" s="42">
        <f>IF(K248&lt;&gt;"",IF(LEFT(K248,1)="S", Calculs!$C$54,0),0)</f>
        <v>0</v>
      </c>
      <c r="AX248" s="43" t="str">
        <f t="shared" si="64"/>
        <v/>
      </c>
      <c r="AY248" s="43" t="str">
        <f t="shared" si="65"/>
        <v/>
      </c>
      <c r="AZ248" s="43">
        <f>SUMIF(Calculs!$B$2:$B$34,AX248,Calculs!$C$2:$C$34)</f>
        <v>0</v>
      </c>
      <c r="BA248" s="42">
        <f>IF(O248&lt;&gt;"",IF(LEFT(O248,1)="S", Calculs!$C$54,0),0)</f>
        <v>0</v>
      </c>
      <c r="BB248" s="42">
        <f>IF(P248&lt;&gt;"",IF(LEFT(P248,1)="S", Calculs!$C$53,0),0)</f>
        <v>0</v>
      </c>
      <c r="BC248" s="229" t="str">
        <f t="shared" si="66"/>
        <v/>
      </c>
      <c r="BD248" s="220">
        <f>IF(A248="",0, IF(BK248="S",COUNTIF($BC$17:BC248,BC248),0))</f>
        <v>0</v>
      </c>
      <c r="BE248" s="42">
        <f xml:space="preserve"> IF(Q248&lt;&gt;"",IF(Q248&lt;&gt;"Sense monitor",VLOOKUP(_xlfn.CONCAT(LEFT(Q248,2),IF(BF248="NO",".SA",".AA")),Calculs!$B$41:$C$48,2,FALSE),0),0)</f>
        <v>0</v>
      </c>
      <c r="BF248" s="42" t="str">
        <f t="shared" si="67"/>
        <v>NO</v>
      </c>
      <c r="BG248" s="43" t="str">
        <f t="shared" si="75"/>
        <v/>
      </c>
      <c r="BH248" s="42">
        <f>SUMIF(Calculs!$B$32:$B$36,TRIM(BG248),Calculs!$C$32:$C$36)</f>
        <v>0</v>
      </c>
      <c r="BI248" s="42">
        <f>IF(T248&lt;&gt;"",IF(LEFT(T248,1)="S", SUMIF(Calculs!$B$67:$B$70, TRIM(BG248), Calculs!$C$67:$C$70),0),0)</f>
        <v>0</v>
      </c>
      <c r="BJ248" s="40" t="str">
        <f t="shared" si="76"/>
        <v>N</v>
      </c>
      <c r="BK248" s="219" t="str">
        <f t="shared" si="68"/>
        <v>N</v>
      </c>
      <c r="BL248" s="42">
        <f t="shared" si="77"/>
        <v>0</v>
      </c>
      <c r="BM248" s="42"/>
      <c r="BN248" s="42"/>
      <c r="BO248" s="42">
        <f>IF(B248="",0,IF(AND(BJ248="S",AR248=1), VLOOKUP(B248,Calculs!$B$94:$D$99,3), 0) + IF(AND(BK248="S",BD248=1), VLOOKUP(B248,Calculs!$B$94:$F$99,5), 0))</f>
        <v>0</v>
      </c>
      <c r="BP248" s="40" t="str">
        <f t="shared" si="69"/>
        <v/>
      </c>
      <c r="BQ248" s="219" t="str">
        <f t="shared" si="70"/>
        <v/>
      </c>
      <c r="BR248" s="264" t="str">
        <f t="shared" si="71"/>
        <v/>
      </c>
      <c r="BS248" s="264" t="str">
        <f t="shared" si="72"/>
        <v/>
      </c>
    </row>
    <row r="249" spans="1:71" ht="12.75" customHeight="1">
      <c r="A249" s="217" t="str">
        <f>IF(' Peticions ET'!A239="", "",' Peticions ET'!A239)</f>
        <v/>
      </c>
      <c r="B249" s="167" t="str">
        <f t="shared" si="73"/>
        <v/>
      </c>
      <c r="C249" s="167" t="str">
        <f>IF(' Peticions ET'!B239="", "",' Peticions ET'!B239)</f>
        <v/>
      </c>
      <c r="D249" s="167" t="str">
        <f>IF(' Peticions ET'!C239="", "",' Peticions ET'!C239)</f>
        <v/>
      </c>
      <c r="E249" s="167" t="str">
        <f>IF(' Peticions ET'!D239="", "",' Peticions ET'!D239)</f>
        <v/>
      </c>
      <c r="F249" s="166" t="str">
        <f>IF(' Peticions ET'!E239="", "",' Peticions ET'!E239)</f>
        <v/>
      </c>
      <c r="G249" s="166" t="str">
        <f>IF(' Peticions ET'!F239="", "",' Peticions ET'!F239)</f>
        <v/>
      </c>
      <c r="H249" s="30" t="str">
        <f>IF(' Peticions ET'!G239="", "",' Peticions ET'!G239)</f>
        <v/>
      </c>
      <c r="I249" s="40" t="str">
        <f>IF(' Peticions ET'!H239="", "",' Peticions ET'!H239)</f>
        <v/>
      </c>
      <c r="J249" s="40" t="str">
        <f>IF(' Peticions ET'!I239="", "",' Peticions ET'!I239)</f>
        <v/>
      </c>
      <c r="K249" s="40" t="str">
        <f>IF(' Peticions ET'!J239="", "",' Peticions ET'!J239)</f>
        <v/>
      </c>
      <c r="L249" s="30" t="str">
        <f>IF(' Peticions ET'!K239="", "",' Peticions ET'!K239)</f>
        <v/>
      </c>
      <c r="M249" s="30" t="str">
        <f>IF(' Peticions ET'!L239="", "",' Peticions ET'!L239)</f>
        <v/>
      </c>
      <c r="N249" s="30" t="str">
        <f>IF(' Peticions ET'!M239="", "",' Peticions ET'!M239)</f>
        <v/>
      </c>
      <c r="O249" s="40" t="str">
        <f>IF(' Peticions ET'!O239="", "",' Peticions ET'!O239)</f>
        <v/>
      </c>
      <c r="P249" s="7" t="str">
        <f>IF(' Peticions ET'!N239="", "",' Peticions ET'!N239)</f>
        <v/>
      </c>
      <c r="Q249" s="31" t="str">
        <f>IF(' Peticions ET'!R239="", "",' Peticions ET'!R239)</f>
        <v/>
      </c>
      <c r="R249" s="31" t="str">
        <f>IF(' Peticions ET'!S239="", "",' Peticions ET'!S239)</f>
        <v/>
      </c>
      <c r="S249" t="str">
        <f>IF(' Peticions ET'!P239="", "",' Peticions ET'!P239)</f>
        <v/>
      </c>
      <c r="T249" s="264" t="str">
        <f>IF(' Peticions ET'!Q239="", "",' Peticions ET'!Q239)</f>
        <v/>
      </c>
      <c r="U249" s="1"/>
      <c r="V249" s="1"/>
      <c r="W249" s="3"/>
      <c r="X249" s="31"/>
      <c r="Y249" s="31"/>
      <c r="Z249" s="31"/>
      <c r="AA249" s="32"/>
      <c r="AB249" s="33"/>
      <c r="AC249" s="33"/>
      <c r="AD249" s="33"/>
      <c r="AE249" s="33"/>
      <c r="AF249" s="34"/>
      <c r="AG249" s="34"/>
      <c r="AH249" s="34"/>
      <c r="AI249" s="34"/>
      <c r="AJ249" s="35" t="str">
        <f>IF(' Peticions ET'!Z239="", "",' Peticions ET'!Z239)</f>
        <v/>
      </c>
      <c r="AK249" s="143"/>
      <c r="AL249" s="36"/>
      <c r="AM249" s="37" t="str">
        <f t="shared" si="59"/>
        <v/>
      </c>
      <c r="AN249" s="38" t="str">
        <f t="shared" si="60"/>
        <v/>
      </c>
      <c r="AO249" s="39" t="str">
        <f t="shared" si="61"/>
        <v/>
      </c>
      <c r="AP249" s="40" t="str">
        <f t="shared" si="62"/>
        <v/>
      </c>
      <c r="AQ249" s="229" t="str">
        <f t="shared" si="63"/>
        <v/>
      </c>
      <c r="AR249" s="220">
        <f>IF(A249="",0,IF(BJ249="S",COUNTIF($AQ$17:AQ249,AQ249),0))</f>
        <v>0</v>
      </c>
      <c r="AS249" s="41" t="str">
        <f t="shared" si="74"/>
        <v/>
      </c>
      <c r="AT249" s="42">
        <f xml:space="preserve"> IF(AS249&lt;&gt;"",VLOOKUP(AS249,Calculs!$B$2:$C$34,2,FALSE),0)</f>
        <v>0</v>
      </c>
      <c r="AU249" s="42">
        <f>IF(I249&lt;&gt;"",IF(LEFT(I249,1)="S", Calculs!$C$63,0),0)</f>
        <v>0</v>
      </c>
      <c r="AV249" s="42">
        <f>IF(J249&lt;&gt;"",IF(LEFT(J249,1)="S", Calculs!$C$53,0),0)</f>
        <v>0</v>
      </c>
      <c r="AW249" s="42">
        <f>IF(K249&lt;&gt;"",IF(LEFT(K249,1)="S", Calculs!$C$54,0),0)</f>
        <v>0</v>
      </c>
      <c r="AX249" s="43" t="str">
        <f t="shared" si="64"/>
        <v/>
      </c>
      <c r="AY249" s="43" t="str">
        <f t="shared" si="65"/>
        <v/>
      </c>
      <c r="AZ249" s="43">
        <f>SUMIF(Calculs!$B$2:$B$34,AX249,Calculs!$C$2:$C$34)</f>
        <v>0</v>
      </c>
      <c r="BA249" s="42">
        <f>IF(O249&lt;&gt;"",IF(LEFT(O249,1)="S", Calculs!$C$54,0),0)</f>
        <v>0</v>
      </c>
      <c r="BB249" s="42">
        <f>IF(P249&lt;&gt;"",IF(LEFT(P249,1)="S", Calculs!$C$53,0),0)</f>
        <v>0</v>
      </c>
      <c r="BC249" s="229" t="str">
        <f t="shared" si="66"/>
        <v/>
      </c>
      <c r="BD249" s="220">
        <f>IF(A249="",0, IF(BK249="S",COUNTIF($BC$17:BC249,BC249),0))</f>
        <v>0</v>
      </c>
      <c r="BE249" s="42">
        <f xml:space="preserve"> IF(Q249&lt;&gt;"",IF(Q249&lt;&gt;"Sense monitor",VLOOKUP(_xlfn.CONCAT(LEFT(Q249,2),IF(BF249="NO",".SA",".AA")),Calculs!$B$41:$C$48,2,FALSE),0),0)</f>
        <v>0</v>
      </c>
      <c r="BF249" s="42" t="str">
        <f t="shared" si="67"/>
        <v>NO</v>
      </c>
      <c r="BG249" s="43" t="str">
        <f t="shared" si="75"/>
        <v/>
      </c>
      <c r="BH249" s="42">
        <f>SUMIF(Calculs!$B$32:$B$36,TRIM(BG249),Calculs!$C$32:$C$36)</f>
        <v>0</v>
      </c>
      <c r="BI249" s="42">
        <f>IF(T249&lt;&gt;"",IF(LEFT(T249,1)="S", SUMIF(Calculs!$B$67:$B$70, TRIM(BG249), Calculs!$C$67:$C$70),0),0)</f>
        <v>0</v>
      </c>
      <c r="BJ249" s="40" t="str">
        <f t="shared" si="76"/>
        <v>N</v>
      </c>
      <c r="BK249" s="219" t="str">
        <f t="shared" si="68"/>
        <v>N</v>
      </c>
      <c r="BL249" s="42">
        <f t="shared" si="77"/>
        <v>0</v>
      </c>
      <c r="BM249" s="42"/>
      <c r="BN249" s="42"/>
      <c r="BO249" s="42">
        <f>IF(B249="",0,IF(AND(BJ249="S",AR249=1), VLOOKUP(B249,Calculs!$B$94:$D$99,3), 0) + IF(AND(BK249="S",BD249=1), VLOOKUP(B249,Calculs!$B$94:$F$99,5), 0))</f>
        <v>0</v>
      </c>
      <c r="BP249" s="40" t="str">
        <f t="shared" si="69"/>
        <v/>
      </c>
      <c r="BQ249" s="219" t="str">
        <f t="shared" si="70"/>
        <v/>
      </c>
      <c r="BR249" s="264" t="str">
        <f t="shared" si="71"/>
        <v/>
      </c>
      <c r="BS249" s="264" t="str">
        <f t="shared" si="72"/>
        <v/>
      </c>
    </row>
    <row r="250" spans="1:71" ht="12.75" customHeight="1">
      <c r="A250" s="217" t="str">
        <f>IF(' Peticions ET'!A240="", "",' Peticions ET'!A240)</f>
        <v/>
      </c>
      <c r="B250" s="167" t="str">
        <f t="shared" si="73"/>
        <v/>
      </c>
      <c r="C250" s="167" t="str">
        <f>IF(' Peticions ET'!B240="", "",' Peticions ET'!B240)</f>
        <v/>
      </c>
      <c r="D250" s="167" t="str">
        <f>IF(' Peticions ET'!C240="", "",' Peticions ET'!C240)</f>
        <v/>
      </c>
      <c r="E250" s="167" t="str">
        <f>IF(' Peticions ET'!D240="", "",' Peticions ET'!D240)</f>
        <v/>
      </c>
      <c r="F250" s="166" t="str">
        <f>IF(' Peticions ET'!E240="", "",' Peticions ET'!E240)</f>
        <v/>
      </c>
      <c r="G250" s="166" t="str">
        <f>IF(' Peticions ET'!F240="", "",' Peticions ET'!F240)</f>
        <v/>
      </c>
      <c r="H250" s="30" t="str">
        <f>IF(' Peticions ET'!G240="", "",' Peticions ET'!G240)</f>
        <v/>
      </c>
      <c r="I250" s="40" t="str">
        <f>IF(' Peticions ET'!H240="", "",' Peticions ET'!H240)</f>
        <v/>
      </c>
      <c r="J250" s="40" t="str">
        <f>IF(' Peticions ET'!I240="", "",' Peticions ET'!I240)</f>
        <v/>
      </c>
      <c r="K250" s="40" t="str">
        <f>IF(' Peticions ET'!J240="", "",' Peticions ET'!J240)</f>
        <v/>
      </c>
      <c r="L250" s="30" t="str">
        <f>IF(' Peticions ET'!K240="", "",' Peticions ET'!K240)</f>
        <v/>
      </c>
      <c r="M250" s="30" t="str">
        <f>IF(' Peticions ET'!L240="", "",' Peticions ET'!L240)</f>
        <v/>
      </c>
      <c r="N250" s="30" t="str">
        <f>IF(' Peticions ET'!M240="", "",' Peticions ET'!M240)</f>
        <v/>
      </c>
      <c r="O250" s="40" t="str">
        <f>IF(' Peticions ET'!O240="", "",' Peticions ET'!O240)</f>
        <v/>
      </c>
      <c r="P250" s="7" t="str">
        <f>IF(' Peticions ET'!N240="", "",' Peticions ET'!N240)</f>
        <v/>
      </c>
      <c r="Q250" s="31" t="str">
        <f>IF(' Peticions ET'!R240="", "",' Peticions ET'!R240)</f>
        <v/>
      </c>
      <c r="R250" s="31" t="str">
        <f>IF(' Peticions ET'!S240="", "",' Peticions ET'!S240)</f>
        <v/>
      </c>
      <c r="S250" t="str">
        <f>IF(' Peticions ET'!P240="", "",' Peticions ET'!P240)</f>
        <v/>
      </c>
      <c r="T250" s="264" t="str">
        <f>IF(' Peticions ET'!Q240="", "",' Peticions ET'!Q240)</f>
        <v/>
      </c>
      <c r="U250" s="1"/>
      <c r="V250" s="1"/>
      <c r="W250" s="3"/>
      <c r="X250" s="31"/>
      <c r="Y250" s="31"/>
      <c r="Z250" s="31"/>
      <c r="AA250" s="32"/>
      <c r="AB250" s="33"/>
      <c r="AC250" s="33"/>
      <c r="AD250" s="33"/>
      <c r="AE250" s="33"/>
      <c r="AF250" s="34"/>
      <c r="AG250" s="34"/>
      <c r="AH250" s="34"/>
      <c r="AI250" s="34"/>
      <c r="AJ250" s="35" t="str">
        <f>IF(' Peticions ET'!Z240="", "",' Peticions ET'!Z240)</f>
        <v/>
      </c>
      <c r="AK250" s="143"/>
      <c r="AL250" s="36"/>
      <c r="AM250" s="37" t="str">
        <f t="shared" si="59"/>
        <v/>
      </c>
      <c r="AN250" s="38" t="str">
        <f t="shared" si="60"/>
        <v/>
      </c>
      <c r="AO250" s="39" t="str">
        <f t="shared" si="61"/>
        <v/>
      </c>
      <c r="AP250" s="40" t="str">
        <f t="shared" si="62"/>
        <v/>
      </c>
      <c r="AQ250" s="229" t="str">
        <f t="shared" si="63"/>
        <v/>
      </c>
      <c r="AR250" s="220">
        <f>IF(A250="",0,IF(BJ250="S",COUNTIF($AQ$17:AQ250,AQ250),0))</f>
        <v>0</v>
      </c>
      <c r="AS250" s="41" t="str">
        <f t="shared" si="74"/>
        <v/>
      </c>
      <c r="AT250" s="42">
        <f xml:space="preserve"> IF(AS250&lt;&gt;"",VLOOKUP(AS250,Calculs!$B$2:$C$34,2,FALSE),0)</f>
        <v>0</v>
      </c>
      <c r="AU250" s="42">
        <f>IF(I250&lt;&gt;"",IF(LEFT(I250,1)="S", Calculs!$C$63,0),0)</f>
        <v>0</v>
      </c>
      <c r="AV250" s="42">
        <f>IF(J250&lt;&gt;"",IF(LEFT(J250,1)="S", Calculs!$C$53,0),0)</f>
        <v>0</v>
      </c>
      <c r="AW250" s="42">
        <f>IF(K250&lt;&gt;"",IF(LEFT(K250,1)="S", Calculs!$C$54,0),0)</f>
        <v>0</v>
      </c>
      <c r="AX250" s="43" t="str">
        <f t="shared" si="64"/>
        <v/>
      </c>
      <c r="AY250" s="43" t="str">
        <f t="shared" si="65"/>
        <v/>
      </c>
      <c r="AZ250" s="43">
        <f>SUMIF(Calculs!$B$2:$B$34,AX250,Calculs!$C$2:$C$34)</f>
        <v>0</v>
      </c>
      <c r="BA250" s="42">
        <f>IF(O250&lt;&gt;"",IF(LEFT(O250,1)="S", Calculs!$C$54,0),0)</f>
        <v>0</v>
      </c>
      <c r="BB250" s="42">
        <f>IF(P250&lt;&gt;"",IF(LEFT(P250,1)="S", Calculs!$C$53,0),0)</f>
        <v>0</v>
      </c>
      <c r="BC250" s="229" t="str">
        <f t="shared" si="66"/>
        <v/>
      </c>
      <c r="BD250" s="220">
        <f>IF(A250="",0, IF(BK250="S",COUNTIF($BC$17:BC250,BC250),0))</f>
        <v>0</v>
      </c>
      <c r="BE250" s="42">
        <f xml:space="preserve"> IF(Q250&lt;&gt;"",IF(Q250&lt;&gt;"Sense monitor",VLOOKUP(_xlfn.CONCAT(LEFT(Q250,2),IF(BF250="NO",".SA",".AA")),Calculs!$B$41:$C$48,2,FALSE),0),0)</f>
        <v>0</v>
      </c>
      <c r="BF250" s="42" t="str">
        <f t="shared" si="67"/>
        <v>NO</v>
      </c>
      <c r="BG250" s="43" t="str">
        <f t="shared" si="75"/>
        <v/>
      </c>
      <c r="BH250" s="42">
        <f>SUMIF(Calculs!$B$32:$B$36,TRIM(BG250),Calculs!$C$32:$C$36)</f>
        <v>0</v>
      </c>
      <c r="BI250" s="42">
        <f>IF(T250&lt;&gt;"",IF(LEFT(T250,1)="S", SUMIF(Calculs!$B$67:$B$70, TRIM(BG250), Calculs!$C$67:$C$70),0),0)</f>
        <v>0</v>
      </c>
      <c r="BJ250" s="40" t="str">
        <f t="shared" si="76"/>
        <v>N</v>
      </c>
      <c r="BK250" s="219" t="str">
        <f t="shared" si="68"/>
        <v>N</v>
      </c>
      <c r="BL250" s="42">
        <f t="shared" si="77"/>
        <v>0</v>
      </c>
      <c r="BM250" s="42"/>
      <c r="BN250" s="42"/>
      <c r="BO250" s="42">
        <f>IF(B250="",0,IF(AND(BJ250="S",AR250=1), VLOOKUP(B250,Calculs!$B$94:$D$99,3), 0) + IF(AND(BK250="S",BD250=1), VLOOKUP(B250,Calculs!$B$94:$F$99,5), 0))</f>
        <v>0</v>
      </c>
      <c r="BP250" s="40" t="str">
        <f t="shared" si="69"/>
        <v/>
      </c>
      <c r="BQ250" s="219" t="str">
        <f t="shared" si="70"/>
        <v/>
      </c>
      <c r="BR250" s="264" t="str">
        <f t="shared" si="71"/>
        <v/>
      </c>
      <c r="BS250" s="264" t="str">
        <f t="shared" si="72"/>
        <v/>
      </c>
    </row>
    <row r="251" spans="1:71" ht="12.75" customHeight="1">
      <c r="A251" s="217" t="str">
        <f>IF(' Peticions ET'!A241="", "",' Peticions ET'!A241)</f>
        <v/>
      </c>
      <c r="B251" s="167" t="str">
        <f t="shared" si="73"/>
        <v/>
      </c>
      <c r="C251" s="167" t="str">
        <f>IF(' Peticions ET'!B241="", "",' Peticions ET'!B241)</f>
        <v/>
      </c>
      <c r="D251" s="167" t="str">
        <f>IF(' Peticions ET'!C241="", "",' Peticions ET'!C241)</f>
        <v/>
      </c>
      <c r="E251" s="167" t="str">
        <f>IF(' Peticions ET'!D241="", "",' Peticions ET'!D241)</f>
        <v/>
      </c>
      <c r="F251" s="166" t="str">
        <f>IF(' Peticions ET'!E241="", "",' Peticions ET'!E241)</f>
        <v/>
      </c>
      <c r="G251" s="166" t="str">
        <f>IF(' Peticions ET'!F241="", "",' Peticions ET'!F241)</f>
        <v/>
      </c>
      <c r="H251" s="30" t="str">
        <f>IF(' Peticions ET'!G241="", "",' Peticions ET'!G241)</f>
        <v/>
      </c>
      <c r="I251" s="40" t="str">
        <f>IF(' Peticions ET'!H241="", "",' Peticions ET'!H241)</f>
        <v/>
      </c>
      <c r="J251" s="40" t="str">
        <f>IF(' Peticions ET'!I241="", "",' Peticions ET'!I241)</f>
        <v/>
      </c>
      <c r="K251" s="40" t="str">
        <f>IF(' Peticions ET'!J241="", "",' Peticions ET'!J241)</f>
        <v/>
      </c>
      <c r="L251" s="30" t="str">
        <f>IF(' Peticions ET'!K241="", "",' Peticions ET'!K241)</f>
        <v/>
      </c>
      <c r="M251" s="30" t="str">
        <f>IF(' Peticions ET'!L241="", "",' Peticions ET'!L241)</f>
        <v/>
      </c>
      <c r="N251" s="30" t="str">
        <f>IF(' Peticions ET'!M241="", "",' Peticions ET'!M241)</f>
        <v/>
      </c>
      <c r="O251" s="40" t="str">
        <f>IF(' Peticions ET'!O241="", "",' Peticions ET'!O241)</f>
        <v/>
      </c>
      <c r="P251" s="7" t="str">
        <f>IF(' Peticions ET'!N241="", "",' Peticions ET'!N241)</f>
        <v/>
      </c>
      <c r="Q251" s="31" t="str">
        <f>IF(' Peticions ET'!R241="", "",' Peticions ET'!R241)</f>
        <v/>
      </c>
      <c r="R251" s="31" t="str">
        <f>IF(' Peticions ET'!S241="", "",' Peticions ET'!S241)</f>
        <v/>
      </c>
      <c r="S251" t="str">
        <f>IF(' Peticions ET'!P241="", "",' Peticions ET'!P241)</f>
        <v/>
      </c>
      <c r="T251" s="264" t="str">
        <f>IF(' Peticions ET'!Q241="", "",' Peticions ET'!Q241)</f>
        <v/>
      </c>
      <c r="U251" s="1"/>
      <c r="V251" s="1"/>
      <c r="W251" s="3"/>
      <c r="X251" s="31"/>
      <c r="Y251" s="31"/>
      <c r="Z251" s="31"/>
      <c r="AA251" s="32"/>
      <c r="AB251" s="33"/>
      <c r="AC251" s="33"/>
      <c r="AD251" s="33"/>
      <c r="AE251" s="33"/>
      <c r="AF251" s="34"/>
      <c r="AG251" s="34"/>
      <c r="AH251" s="34"/>
      <c r="AI251" s="34"/>
      <c r="AJ251" s="35" t="str">
        <f>IF(' Peticions ET'!Z241="", "",' Peticions ET'!Z241)</f>
        <v/>
      </c>
      <c r="AK251" s="143"/>
      <c r="AL251" s="36"/>
      <c r="AM251" s="37" t="str">
        <f t="shared" si="59"/>
        <v/>
      </c>
      <c r="AN251" s="38" t="str">
        <f t="shared" si="60"/>
        <v/>
      </c>
      <c r="AO251" s="39" t="str">
        <f t="shared" si="61"/>
        <v/>
      </c>
      <c r="AP251" s="40" t="str">
        <f t="shared" si="62"/>
        <v/>
      </c>
      <c r="AQ251" s="229" t="str">
        <f t="shared" si="63"/>
        <v/>
      </c>
      <c r="AR251" s="220">
        <f>IF(A251="",0,IF(BJ251="S",COUNTIF($AQ$17:AQ251,AQ251),0))</f>
        <v>0</v>
      </c>
      <c r="AS251" s="41" t="str">
        <f t="shared" si="74"/>
        <v/>
      </c>
      <c r="AT251" s="42">
        <f xml:space="preserve"> IF(AS251&lt;&gt;"",VLOOKUP(AS251,Calculs!$B$2:$C$34,2,FALSE),0)</f>
        <v>0</v>
      </c>
      <c r="AU251" s="42">
        <f>IF(I251&lt;&gt;"",IF(LEFT(I251,1)="S", Calculs!$C$63,0),0)</f>
        <v>0</v>
      </c>
      <c r="AV251" s="42">
        <f>IF(J251&lt;&gt;"",IF(LEFT(J251,1)="S", Calculs!$C$53,0),0)</f>
        <v>0</v>
      </c>
      <c r="AW251" s="42">
        <f>IF(K251&lt;&gt;"",IF(LEFT(K251,1)="S", Calculs!$C$54,0),0)</f>
        <v>0</v>
      </c>
      <c r="AX251" s="43" t="str">
        <f t="shared" si="64"/>
        <v/>
      </c>
      <c r="AY251" s="43" t="str">
        <f t="shared" si="65"/>
        <v/>
      </c>
      <c r="AZ251" s="43">
        <f>SUMIF(Calculs!$B$2:$B$34,AX251,Calculs!$C$2:$C$34)</f>
        <v>0</v>
      </c>
      <c r="BA251" s="42">
        <f>IF(O251&lt;&gt;"",IF(LEFT(O251,1)="S", Calculs!$C$54,0),0)</f>
        <v>0</v>
      </c>
      <c r="BB251" s="42">
        <f>IF(P251&lt;&gt;"",IF(LEFT(P251,1)="S", Calculs!$C$53,0),0)</f>
        <v>0</v>
      </c>
      <c r="BC251" s="229" t="str">
        <f t="shared" si="66"/>
        <v/>
      </c>
      <c r="BD251" s="220">
        <f>IF(A251="",0, IF(BK251="S",COUNTIF($BC$17:BC251,BC251),0))</f>
        <v>0</v>
      </c>
      <c r="BE251" s="42">
        <f xml:space="preserve"> IF(Q251&lt;&gt;"",IF(Q251&lt;&gt;"Sense monitor",VLOOKUP(_xlfn.CONCAT(LEFT(Q251,2),IF(BF251="NO",".SA",".AA")),Calculs!$B$41:$C$48,2,FALSE),0),0)</f>
        <v>0</v>
      </c>
      <c r="BF251" s="42" t="str">
        <f t="shared" si="67"/>
        <v>NO</v>
      </c>
      <c r="BG251" s="43" t="str">
        <f t="shared" si="75"/>
        <v/>
      </c>
      <c r="BH251" s="42">
        <f>SUMIF(Calculs!$B$32:$B$36,TRIM(BG251),Calculs!$C$32:$C$36)</f>
        <v>0</v>
      </c>
      <c r="BI251" s="42">
        <f>IF(T251&lt;&gt;"",IF(LEFT(T251,1)="S", SUMIF(Calculs!$B$67:$B$70, TRIM(BG251), Calculs!$C$67:$C$70),0),0)</f>
        <v>0</v>
      </c>
      <c r="BJ251" s="40" t="str">
        <f t="shared" si="76"/>
        <v>N</v>
      </c>
      <c r="BK251" s="219" t="str">
        <f t="shared" si="68"/>
        <v>N</v>
      </c>
      <c r="BL251" s="42">
        <f t="shared" si="77"/>
        <v>0</v>
      </c>
      <c r="BM251" s="42"/>
      <c r="BN251" s="42"/>
      <c r="BO251" s="42">
        <f>IF(B251="",0,IF(AND(BJ251="S",AR251=1), VLOOKUP(B251,Calculs!$B$94:$D$99,3), 0) + IF(AND(BK251="S",BD251=1), VLOOKUP(B251,Calculs!$B$94:$F$99,5), 0))</f>
        <v>0</v>
      </c>
      <c r="BP251" s="40" t="str">
        <f t="shared" si="69"/>
        <v/>
      </c>
      <c r="BQ251" s="219" t="str">
        <f t="shared" si="70"/>
        <v/>
      </c>
      <c r="BR251" s="264" t="str">
        <f t="shared" si="71"/>
        <v/>
      </c>
      <c r="BS251" s="264" t="str">
        <f t="shared" si="72"/>
        <v/>
      </c>
    </row>
    <row r="252" spans="1:71" ht="12.75" customHeight="1">
      <c r="A252" s="217" t="str">
        <f>IF(' Peticions ET'!A242="", "",' Peticions ET'!A242)</f>
        <v/>
      </c>
      <c r="B252" s="167" t="str">
        <f t="shared" si="73"/>
        <v/>
      </c>
      <c r="C252" s="167" t="str">
        <f>IF(' Peticions ET'!B242="", "",' Peticions ET'!B242)</f>
        <v/>
      </c>
      <c r="D252" s="167" t="str">
        <f>IF(' Peticions ET'!C242="", "",' Peticions ET'!C242)</f>
        <v/>
      </c>
      <c r="E252" s="167" t="str">
        <f>IF(' Peticions ET'!D242="", "",' Peticions ET'!D242)</f>
        <v/>
      </c>
      <c r="F252" s="166" t="str">
        <f>IF(' Peticions ET'!E242="", "",' Peticions ET'!E242)</f>
        <v/>
      </c>
      <c r="G252" s="166" t="str">
        <f>IF(' Peticions ET'!F242="", "",' Peticions ET'!F242)</f>
        <v/>
      </c>
      <c r="H252" s="30" t="str">
        <f>IF(' Peticions ET'!G242="", "",' Peticions ET'!G242)</f>
        <v/>
      </c>
      <c r="I252" s="40" t="str">
        <f>IF(' Peticions ET'!H242="", "",' Peticions ET'!H242)</f>
        <v/>
      </c>
      <c r="J252" s="40" t="str">
        <f>IF(' Peticions ET'!I242="", "",' Peticions ET'!I242)</f>
        <v/>
      </c>
      <c r="K252" s="40" t="str">
        <f>IF(' Peticions ET'!J242="", "",' Peticions ET'!J242)</f>
        <v/>
      </c>
      <c r="L252" s="30" t="str">
        <f>IF(' Peticions ET'!K242="", "",' Peticions ET'!K242)</f>
        <v/>
      </c>
      <c r="M252" s="30" t="str">
        <f>IF(' Peticions ET'!L242="", "",' Peticions ET'!L242)</f>
        <v/>
      </c>
      <c r="N252" s="30" t="str">
        <f>IF(' Peticions ET'!M242="", "",' Peticions ET'!M242)</f>
        <v/>
      </c>
      <c r="O252" s="40" t="str">
        <f>IF(' Peticions ET'!O242="", "",' Peticions ET'!O242)</f>
        <v/>
      </c>
      <c r="P252" s="7" t="str">
        <f>IF(' Peticions ET'!N242="", "",' Peticions ET'!N242)</f>
        <v/>
      </c>
      <c r="Q252" s="31" t="str">
        <f>IF(' Peticions ET'!R242="", "",' Peticions ET'!R242)</f>
        <v/>
      </c>
      <c r="R252" s="31" t="str">
        <f>IF(' Peticions ET'!S242="", "",' Peticions ET'!S242)</f>
        <v/>
      </c>
      <c r="S252" t="str">
        <f>IF(' Peticions ET'!P242="", "",' Peticions ET'!P242)</f>
        <v/>
      </c>
      <c r="T252" s="264" t="str">
        <f>IF(' Peticions ET'!Q242="", "",' Peticions ET'!Q242)</f>
        <v/>
      </c>
      <c r="U252" s="1"/>
      <c r="V252" s="1"/>
      <c r="W252" s="3"/>
      <c r="X252" s="31"/>
      <c r="Y252" s="31"/>
      <c r="Z252" s="31"/>
      <c r="AA252" s="32"/>
      <c r="AB252" s="33"/>
      <c r="AC252" s="33"/>
      <c r="AD252" s="33"/>
      <c r="AE252" s="33"/>
      <c r="AF252" s="34"/>
      <c r="AG252" s="34"/>
      <c r="AH252" s="34"/>
      <c r="AI252" s="34"/>
      <c r="AJ252" s="35" t="str">
        <f>IF(' Peticions ET'!Z242="", "",' Peticions ET'!Z242)</f>
        <v/>
      </c>
      <c r="AK252" s="143"/>
      <c r="AL252" s="36"/>
      <c r="AM252" s="37" t="str">
        <f t="shared" si="59"/>
        <v/>
      </c>
      <c r="AN252" s="38" t="str">
        <f t="shared" si="60"/>
        <v/>
      </c>
      <c r="AO252" s="39" t="str">
        <f t="shared" si="61"/>
        <v/>
      </c>
      <c r="AP252" s="40" t="str">
        <f t="shared" si="62"/>
        <v/>
      </c>
      <c r="AQ252" s="229" t="str">
        <f t="shared" si="63"/>
        <v/>
      </c>
      <c r="AR252" s="220">
        <f>IF(A252="",0,IF(BJ252="S",COUNTIF($AQ$17:AQ252,AQ252),0))</f>
        <v>0</v>
      </c>
      <c r="AS252" s="41" t="str">
        <f t="shared" si="74"/>
        <v/>
      </c>
      <c r="AT252" s="42">
        <f xml:space="preserve"> IF(AS252&lt;&gt;"",VLOOKUP(AS252,Calculs!$B$2:$C$34,2,FALSE),0)</f>
        <v>0</v>
      </c>
      <c r="AU252" s="42">
        <f>IF(I252&lt;&gt;"",IF(LEFT(I252,1)="S", Calculs!$C$63,0),0)</f>
        <v>0</v>
      </c>
      <c r="AV252" s="42">
        <f>IF(J252&lt;&gt;"",IF(LEFT(J252,1)="S", Calculs!$C$53,0),0)</f>
        <v>0</v>
      </c>
      <c r="AW252" s="42">
        <f>IF(K252&lt;&gt;"",IF(LEFT(K252,1)="S", Calculs!$C$54,0),0)</f>
        <v>0</v>
      </c>
      <c r="AX252" s="43" t="str">
        <f t="shared" si="64"/>
        <v/>
      </c>
      <c r="AY252" s="43" t="str">
        <f t="shared" si="65"/>
        <v/>
      </c>
      <c r="AZ252" s="43">
        <f>SUMIF(Calculs!$B$2:$B$34,AX252,Calculs!$C$2:$C$34)</f>
        <v>0</v>
      </c>
      <c r="BA252" s="42">
        <f>IF(O252&lt;&gt;"",IF(LEFT(O252,1)="S", Calculs!$C$54,0),0)</f>
        <v>0</v>
      </c>
      <c r="BB252" s="42">
        <f>IF(P252&lt;&gt;"",IF(LEFT(P252,1)="S", Calculs!$C$53,0),0)</f>
        <v>0</v>
      </c>
      <c r="BC252" s="229" t="str">
        <f t="shared" si="66"/>
        <v/>
      </c>
      <c r="BD252" s="220">
        <f>IF(A252="",0, IF(BK252="S",COUNTIF($BC$17:BC252,BC252),0))</f>
        <v>0</v>
      </c>
      <c r="BE252" s="42">
        <f xml:space="preserve"> IF(Q252&lt;&gt;"",IF(Q252&lt;&gt;"Sense monitor",VLOOKUP(_xlfn.CONCAT(LEFT(Q252,2),IF(BF252="NO",".SA",".AA")),Calculs!$B$41:$C$48,2,FALSE),0),0)</f>
        <v>0</v>
      </c>
      <c r="BF252" s="42" t="str">
        <f t="shared" si="67"/>
        <v>NO</v>
      </c>
      <c r="BG252" s="43" t="str">
        <f t="shared" si="75"/>
        <v/>
      </c>
      <c r="BH252" s="42">
        <f>SUMIF(Calculs!$B$32:$B$36,TRIM(BG252),Calculs!$C$32:$C$36)</f>
        <v>0</v>
      </c>
      <c r="BI252" s="42">
        <f>IF(T252&lt;&gt;"",IF(LEFT(T252,1)="S", SUMIF(Calculs!$B$67:$B$70, TRIM(BG252), Calculs!$C$67:$C$70),0),0)</f>
        <v>0</v>
      </c>
      <c r="BJ252" s="40" t="str">
        <f t="shared" si="76"/>
        <v>N</v>
      </c>
      <c r="BK252" s="219" t="str">
        <f t="shared" si="68"/>
        <v>N</v>
      </c>
      <c r="BL252" s="42">
        <f t="shared" si="77"/>
        <v>0</v>
      </c>
      <c r="BM252" s="42"/>
      <c r="BN252" s="42"/>
      <c r="BO252" s="42">
        <f>IF(B252="",0,IF(AND(BJ252="S",AR252=1), VLOOKUP(B252,Calculs!$B$94:$D$99,3), 0) + IF(AND(BK252="S",BD252=1), VLOOKUP(B252,Calculs!$B$94:$F$99,5), 0))</f>
        <v>0</v>
      </c>
      <c r="BP252" s="40" t="str">
        <f t="shared" si="69"/>
        <v/>
      </c>
      <c r="BQ252" s="219" t="str">
        <f t="shared" si="70"/>
        <v/>
      </c>
      <c r="BR252" s="264" t="str">
        <f t="shared" si="71"/>
        <v/>
      </c>
      <c r="BS252" s="264" t="str">
        <f t="shared" si="72"/>
        <v/>
      </c>
    </row>
    <row r="253" spans="1:71" ht="12.75" customHeight="1">
      <c r="A253" s="217" t="str">
        <f>IF(' Peticions ET'!A243="", "",' Peticions ET'!A243)</f>
        <v/>
      </c>
      <c r="B253" s="167" t="str">
        <f t="shared" si="73"/>
        <v/>
      </c>
      <c r="C253" s="167" t="str">
        <f>IF(' Peticions ET'!B243="", "",' Peticions ET'!B243)</f>
        <v/>
      </c>
      <c r="D253" s="167" t="str">
        <f>IF(' Peticions ET'!C243="", "",' Peticions ET'!C243)</f>
        <v/>
      </c>
      <c r="E253" s="167" t="str">
        <f>IF(' Peticions ET'!D243="", "",' Peticions ET'!D243)</f>
        <v/>
      </c>
      <c r="F253" s="166" t="str">
        <f>IF(' Peticions ET'!E243="", "",' Peticions ET'!E243)</f>
        <v/>
      </c>
      <c r="G253" s="166" t="str">
        <f>IF(' Peticions ET'!F243="", "",' Peticions ET'!F243)</f>
        <v/>
      </c>
      <c r="H253" s="30" t="str">
        <f>IF(' Peticions ET'!G243="", "",' Peticions ET'!G243)</f>
        <v/>
      </c>
      <c r="I253" s="40" t="str">
        <f>IF(' Peticions ET'!H243="", "",' Peticions ET'!H243)</f>
        <v/>
      </c>
      <c r="J253" s="40" t="str">
        <f>IF(' Peticions ET'!I243="", "",' Peticions ET'!I243)</f>
        <v/>
      </c>
      <c r="K253" s="40" t="str">
        <f>IF(' Peticions ET'!J243="", "",' Peticions ET'!J243)</f>
        <v/>
      </c>
      <c r="L253" s="30" t="str">
        <f>IF(' Peticions ET'!K243="", "",' Peticions ET'!K243)</f>
        <v/>
      </c>
      <c r="M253" s="30" t="str">
        <f>IF(' Peticions ET'!L243="", "",' Peticions ET'!L243)</f>
        <v/>
      </c>
      <c r="N253" s="30" t="str">
        <f>IF(' Peticions ET'!M243="", "",' Peticions ET'!M243)</f>
        <v/>
      </c>
      <c r="O253" s="40" t="str">
        <f>IF(' Peticions ET'!O243="", "",' Peticions ET'!O243)</f>
        <v/>
      </c>
      <c r="P253" s="7" t="str">
        <f>IF(' Peticions ET'!N243="", "",' Peticions ET'!N243)</f>
        <v/>
      </c>
      <c r="Q253" s="31" t="str">
        <f>IF(' Peticions ET'!R243="", "",' Peticions ET'!R243)</f>
        <v/>
      </c>
      <c r="R253" s="31" t="str">
        <f>IF(' Peticions ET'!S243="", "",' Peticions ET'!S243)</f>
        <v/>
      </c>
      <c r="S253" t="str">
        <f>IF(' Peticions ET'!P243="", "",' Peticions ET'!P243)</f>
        <v/>
      </c>
      <c r="T253" s="264" t="str">
        <f>IF(' Peticions ET'!Q243="", "",' Peticions ET'!Q243)</f>
        <v/>
      </c>
      <c r="U253" s="1"/>
      <c r="V253" s="1"/>
      <c r="W253" s="3"/>
      <c r="X253" s="31"/>
      <c r="Y253" s="31"/>
      <c r="Z253" s="31"/>
      <c r="AA253" s="32"/>
      <c r="AB253" s="33"/>
      <c r="AC253" s="33"/>
      <c r="AD253" s="33"/>
      <c r="AE253" s="33"/>
      <c r="AF253" s="34"/>
      <c r="AG253" s="34"/>
      <c r="AH253" s="34"/>
      <c r="AI253" s="34"/>
      <c r="AJ253" s="35" t="str">
        <f>IF(' Peticions ET'!Z243="", "",' Peticions ET'!Z243)</f>
        <v/>
      </c>
      <c r="AK253" s="143"/>
      <c r="AL253" s="36"/>
      <c r="AM253" s="37" t="str">
        <f t="shared" si="59"/>
        <v/>
      </c>
      <c r="AN253" s="38" t="str">
        <f t="shared" si="60"/>
        <v/>
      </c>
      <c r="AO253" s="39" t="str">
        <f t="shared" si="61"/>
        <v/>
      </c>
      <c r="AP253" s="40" t="str">
        <f t="shared" si="62"/>
        <v/>
      </c>
      <c r="AQ253" s="229" t="str">
        <f t="shared" si="63"/>
        <v/>
      </c>
      <c r="AR253" s="220">
        <f>IF(A253="",0,IF(BJ253="S",COUNTIF($AQ$17:AQ253,AQ253),0))</f>
        <v>0</v>
      </c>
      <c r="AS253" s="41" t="str">
        <f t="shared" si="74"/>
        <v/>
      </c>
      <c r="AT253" s="42">
        <f xml:space="preserve"> IF(AS253&lt;&gt;"",VLOOKUP(AS253,Calculs!$B$2:$C$34,2,FALSE),0)</f>
        <v>0</v>
      </c>
      <c r="AU253" s="42">
        <f>IF(I253&lt;&gt;"",IF(LEFT(I253,1)="S", Calculs!$C$63,0),0)</f>
        <v>0</v>
      </c>
      <c r="AV253" s="42">
        <f>IF(J253&lt;&gt;"",IF(LEFT(J253,1)="S", Calculs!$C$53,0),0)</f>
        <v>0</v>
      </c>
      <c r="AW253" s="42">
        <f>IF(K253&lt;&gt;"",IF(LEFT(K253,1)="S", Calculs!$C$54,0),0)</f>
        <v>0</v>
      </c>
      <c r="AX253" s="43" t="str">
        <f t="shared" si="64"/>
        <v/>
      </c>
      <c r="AY253" s="43" t="str">
        <f t="shared" si="65"/>
        <v/>
      </c>
      <c r="AZ253" s="43">
        <f>SUMIF(Calculs!$B$2:$B$34,AX253,Calculs!$C$2:$C$34)</f>
        <v>0</v>
      </c>
      <c r="BA253" s="42">
        <f>IF(O253&lt;&gt;"",IF(LEFT(O253,1)="S", Calculs!$C$54,0),0)</f>
        <v>0</v>
      </c>
      <c r="BB253" s="42">
        <f>IF(P253&lt;&gt;"",IF(LEFT(P253,1)="S", Calculs!$C$53,0),0)</f>
        <v>0</v>
      </c>
      <c r="BC253" s="229" t="str">
        <f t="shared" si="66"/>
        <v/>
      </c>
      <c r="BD253" s="220">
        <f>IF(A253="",0, IF(BK253="S",COUNTIF($BC$17:BC253,BC253),0))</f>
        <v>0</v>
      </c>
      <c r="BE253" s="42">
        <f xml:space="preserve"> IF(Q253&lt;&gt;"",IF(Q253&lt;&gt;"Sense monitor",VLOOKUP(_xlfn.CONCAT(LEFT(Q253,2),IF(BF253="NO",".SA",".AA")),Calculs!$B$41:$C$48,2,FALSE),0),0)</f>
        <v>0</v>
      </c>
      <c r="BF253" s="42" t="str">
        <f t="shared" si="67"/>
        <v>NO</v>
      </c>
      <c r="BG253" s="43" t="str">
        <f t="shared" si="75"/>
        <v/>
      </c>
      <c r="BH253" s="42">
        <f>SUMIF(Calculs!$B$32:$B$36,TRIM(BG253),Calculs!$C$32:$C$36)</f>
        <v>0</v>
      </c>
      <c r="BI253" s="42">
        <f>IF(T253&lt;&gt;"",IF(LEFT(T253,1)="S", SUMIF(Calculs!$B$67:$B$70, TRIM(BG253), Calculs!$C$67:$C$70),0),0)</f>
        <v>0</v>
      </c>
      <c r="BJ253" s="40" t="str">
        <f t="shared" si="76"/>
        <v>N</v>
      </c>
      <c r="BK253" s="219" t="str">
        <f t="shared" si="68"/>
        <v>N</v>
      </c>
      <c r="BL253" s="42">
        <f t="shared" si="77"/>
        <v>0</v>
      </c>
      <c r="BM253" s="42"/>
      <c r="BN253" s="42"/>
      <c r="BO253" s="42">
        <f>IF(B253="",0,IF(AND(BJ253="S",AR253=1), VLOOKUP(B253,Calculs!$B$94:$D$99,3), 0) + IF(AND(BK253="S",BD253=1), VLOOKUP(B253,Calculs!$B$94:$F$99,5), 0))</f>
        <v>0</v>
      </c>
      <c r="BP253" s="40" t="str">
        <f t="shared" si="69"/>
        <v/>
      </c>
      <c r="BQ253" s="219" t="str">
        <f t="shared" si="70"/>
        <v/>
      </c>
      <c r="BR253" s="264" t="str">
        <f t="shared" si="71"/>
        <v/>
      </c>
      <c r="BS253" s="264" t="str">
        <f t="shared" si="72"/>
        <v/>
      </c>
    </row>
    <row r="254" spans="1:71" ht="12.75" customHeight="1">
      <c r="A254" s="217" t="str">
        <f>IF(' Peticions ET'!A244="", "",' Peticions ET'!A244)</f>
        <v/>
      </c>
      <c r="B254" s="167" t="str">
        <f t="shared" si="73"/>
        <v/>
      </c>
      <c r="C254" s="167" t="str">
        <f>IF(' Peticions ET'!B244="", "",' Peticions ET'!B244)</f>
        <v/>
      </c>
      <c r="D254" s="167" t="str">
        <f>IF(' Peticions ET'!C244="", "",' Peticions ET'!C244)</f>
        <v/>
      </c>
      <c r="E254" s="167" t="str">
        <f>IF(' Peticions ET'!D244="", "",' Peticions ET'!D244)</f>
        <v/>
      </c>
      <c r="F254" s="166" t="str">
        <f>IF(' Peticions ET'!E244="", "",' Peticions ET'!E244)</f>
        <v/>
      </c>
      <c r="G254" s="166" t="str">
        <f>IF(' Peticions ET'!F244="", "",' Peticions ET'!F244)</f>
        <v/>
      </c>
      <c r="H254" s="30" t="str">
        <f>IF(' Peticions ET'!G244="", "",' Peticions ET'!G244)</f>
        <v/>
      </c>
      <c r="I254" s="40" t="str">
        <f>IF(' Peticions ET'!H244="", "",' Peticions ET'!H244)</f>
        <v/>
      </c>
      <c r="J254" s="40" t="str">
        <f>IF(' Peticions ET'!I244="", "",' Peticions ET'!I244)</f>
        <v/>
      </c>
      <c r="K254" s="40" t="str">
        <f>IF(' Peticions ET'!J244="", "",' Peticions ET'!J244)</f>
        <v/>
      </c>
      <c r="L254" s="30" t="str">
        <f>IF(' Peticions ET'!K244="", "",' Peticions ET'!K244)</f>
        <v/>
      </c>
      <c r="M254" s="30" t="str">
        <f>IF(' Peticions ET'!L244="", "",' Peticions ET'!L244)</f>
        <v/>
      </c>
      <c r="N254" s="30" t="str">
        <f>IF(' Peticions ET'!M244="", "",' Peticions ET'!M244)</f>
        <v/>
      </c>
      <c r="O254" s="40" t="str">
        <f>IF(' Peticions ET'!O244="", "",' Peticions ET'!O244)</f>
        <v/>
      </c>
      <c r="P254" s="7" t="str">
        <f>IF(' Peticions ET'!N244="", "",' Peticions ET'!N244)</f>
        <v/>
      </c>
      <c r="Q254" s="31" t="str">
        <f>IF(' Peticions ET'!R244="", "",' Peticions ET'!R244)</f>
        <v/>
      </c>
      <c r="R254" s="31" t="str">
        <f>IF(' Peticions ET'!S244="", "",' Peticions ET'!S244)</f>
        <v/>
      </c>
      <c r="S254" t="str">
        <f>IF(' Peticions ET'!P244="", "",' Peticions ET'!P244)</f>
        <v/>
      </c>
      <c r="T254" s="264" t="str">
        <f>IF(' Peticions ET'!Q244="", "",' Peticions ET'!Q244)</f>
        <v/>
      </c>
      <c r="U254" s="1"/>
      <c r="V254" s="1"/>
      <c r="W254" s="3"/>
      <c r="X254" s="31"/>
      <c r="Y254" s="31"/>
      <c r="Z254" s="31"/>
      <c r="AA254" s="32"/>
      <c r="AB254" s="33"/>
      <c r="AC254" s="33"/>
      <c r="AD254" s="33"/>
      <c r="AE254" s="33"/>
      <c r="AF254" s="34"/>
      <c r="AG254" s="34"/>
      <c r="AH254" s="34"/>
      <c r="AI254" s="34"/>
      <c r="AJ254" s="35" t="str">
        <f>IF(' Peticions ET'!Z244="", "",' Peticions ET'!Z244)</f>
        <v/>
      </c>
      <c r="AK254" s="143"/>
      <c r="AL254" s="36"/>
      <c r="AM254" s="37" t="str">
        <f t="shared" si="59"/>
        <v/>
      </c>
      <c r="AN254" s="38" t="str">
        <f t="shared" si="60"/>
        <v/>
      </c>
      <c r="AO254" s="39" t="str">
        <f t="shared" si="61"/>
        <v/>
      </c>
      <c r="AP254" s="40" t="str">
        <f t="shared" si="62"/>
        <v/>
      </c>
      <c r="AQ254" s="229" t="str">
        <f t="shared" si="63"/>
        <v/>
      </c>
      <c r="AR254" s="220">
        <f>IF(A254="",0,IF(BJ254="S",COUNTIF($AQ$17:AQ254,AQ254),0))</f>
        <v>0</v>
      </c>
      <c r="AS254" s="41" t="str">
        <f t="shared" si="74"/>
        <v/>
      </c>
      <c r="AT254" s="42">
        <f xml:space="preserve"> IF(AS254&lt;&gt;"",VLOOKUP(AS254,Calculs!$B$2:$C$34,2,FALSE),0)</f>
        <v>0</v>
      </c>
      <c r="AU254" s="42">
        <f>IF(I254&lt;&gt;"",IF(LEFT(I254,1)="S", Calculs!$C$63,0),0)</f>
        <v>0</v>
      </c>
      <c r="AV254" s="42">
        <f>IF(J254&lt;&gt;"",IF(LEFT(J254,1)="S", Calculs!$C$53,0),0)</f>
        <v>0</v>
      </c>
      <c r="AW254" s="42">
        <f>IF(K254&lt;&gt;"",IF(LEFT(K254,1)="S", Calculs!$C$54,0),0)</f>
        <v>0</v>
      </c>
      <c r="AX254" s="43" t="str">
        <f t="shared" si="64"/>
        <v/>
      </c>
      <c r="AY254" s="43" t="str">
        <f t="shared" si="65"/>
        <v/>
      </c>
      <c r="AZ254" s="43">
        <f>SUMIF(Calculs!$B$2:$B$34,AX254,Calculs!$C$2:$C$34)</f>
        <v>0</v>
      </c>
      <c r="BA254" s="42">
        <f>IF(O254&lt;&gt;"",IF(LEFT(O254,1)="S", Calculs!$C$54,0),0)</f>
        <v>0</v>
      </c>
      <c r="BB254" s="42">
        <f>IF(P254&lt;&gt;"",IF(LEFT(P254,1)="S", Calculs!$C$53,0),0)</f>
        <v>0</v>
      </c>
      <c r="BC254" s="229" t="str">
        <f t="shared" si="66"/>
        <v/>
      </c>
      <c r="BD254" s="220">
        <f>IF(A254="",0, IF(BK254="S",COUNTIF($BC$17:BC254,BC254),0))</f>
        <v>0</v>
      </c>
      <c r="BE254" s="42">
        <f xml:space="preserve"> IF(Q254&lt;&gt;"",IF(Q254&lt;&gt;"Sense monitor",VLOOKUP(_xlfn.CONCAT(LEFT(Q254,2),IF(BF254="NO",".SA",".AA")),Calculs!$B$41:$C$48,2,FALSE),0),0)</f>
        <v>0</v>
      </c>
      <c r="BF254" s="42" t="str">
        <f t="shared" si="67"/>
        <v>NO</v>
      </c>
      <c r="BG254" s="43" t="str">
        <f t="shared" si="75"/>
        <v/>
      </c>
      <c r="BH254" s="42">
        <f>SUMIF(Calculs!$B$32:$B$36,TRIM(BG254),Calculs!$C$32:$C$36)</f>
        <v>0</v>
      </c>
      <c r="BI254" s="42">
        <f>IF(T254&lt;&gt;"",IF(LEFT(T254,1)="S", SUMIF(Calculs!$B$67:$B$70, TRIM(BG254), Calculs!$C$67:$C$70),0),0)</f>
        <v>0</v>
      </c>
      <c r="BJ254" s="40" t="str">
        <f t="shared" si="76"/>
        <v>N</v>
      </c>
      <c r="BK254" s="219" t="str">
        <f t="shared" si="68"/>
        <v>N</v>
      </c>
      <c r="BL254" s="42">
        <f t="shared" si="77"/>
        <v>0</v>
      </c>
      <c r="BM254" s="42"/>
      <c r="BN254" s="42"/>
      <c r="BO254" s="42">
        <f>IF(B254="",0,IF(AND(BJ254="S",AR254=1), VLOOKUP(B254,Calculs!$B$94:$D$99,3), 0) + IF(AND(BK254="S",BD254=1), VLOOKUP(B254,Calculs!$B$94:$F$99,5), 0))</f>
        <v>0</v>
      </c>
      <c r="BP254" s="40" t="str">
        <f t="shared" si="69"/>
        <v/>
      </c>
      <c r="BQ254" s="219" t="str">
        <f t="shared" si="70"/>
        <v/>
      </c>
      <c r="BR254" s="264" t="str">
        <f t="shared" si="71"/>
        <v/>
      </c>
      <c r="BS254" s="264" t="str">
        <f t="shared" si="72"/>
        <v/>
      </c>
    </row>
    <row r="255" spans="1:71" ht="12.75" customHeight="1">
      <c r="A255" s="217" t="str">
        <f>IF(' Peticions ET'!A245="", "",' Peticions ET'!A245)</f>
        <v/>
      </c>
      <c r="B255" s="167" t="str">
        <f t="shared" si="73"/>
        <v/>
      </c>
      <c r="C255" s="167" t="str">
        <f>IF(' Peticions ET'!B245="", "",' Peticions ET'!B245)</f>
        <v/>
      </c>
      <c r="D255" s="167" t="str">
        <f>IF(' Peticions ET'!C245="", "",' Peticions ET'!C245)</f>
        <v/>
      </c>
      <c r="E255" s="167" t="str">
        <f>IF(' Peticions ET'!D245="", "",' Peticions ET'!D245)</f>
        <v/>
      </c>
      <c r="F255" s="166" t="str">
        <f>IF(' Peticions ET'!E245="", "",' Peticions ET'!E245)</f>
        <v/>
      </c>
      <c r="G255" s="166" t="str">
        <f>IF(' Peticions ET'!F245="", "",' Peticions ET'!F245)</f>
        <v/>
      </c>
      <c r="H255" s="30" t="str">
        <f>IF(' Peticions ET'!G245="", "",' Peticions ET'!G245)</f>
        <v/>
      </c>
      <c r="I255" s="40" t="str">
        <f>IF(' Peticions ET'!H245="", "",' Peticions ET'!H245)</f>
        <v/>
      </c>
      <c r="J255" s="40" t="str">
        <f>IF(' Peticions ET'!I245="", "",' Peticions ET'!I245)</f>
        <v/>
      </c>
      <c r="K255" s="40" t="str">
        <f>IF(' Peticions ET'!J245="", "",' Peticions ET'!J245)</f>
        <v/>
      </c>
      <c r="L255" s="30" t="str">
        <f>IF(' Peticions ET'!K245="", "",' Peticions ET'!K245)</f>
        <v/>
      </c>
      <c r="M255" s="30" t="str">
        <f>IF(' Peticions ET'!L245="", "",' Peticions ET'!L245)</f>
        <v/>
      </c>
      <c r="N255" s="30" t="str">
        <f>IF(' Peticions ET'!M245="", "",' Peticions ET'!M245)</f>
        <v/>
      </c>
      <c r="O255" s="40" t="str">
        <f>IF(' Peticions ET'!O245="", "",' Peticions ET'!O245)</f>
        <v/>
      </c>
      <c r="P255" s="7" t="str">
        <f>IF(' Peticions ET'!N245="", "",' Peticions ET'!N245)</f>
        <v/>
      </c>
      <c r="Q255" s="31" t="str">
        <f>IF(' Peticions ET'!R245="", "",' Peticions ET'!R245)</f>
        <v/>
      </c>
      <c r="R255" s="31" t="str">
        <f>IF(' Peticions ET'!S245="", "",' Peticions ET'!S245)</f>
        <v/>
      </c>
      <c r="S255" t="str">
        <f>IF(' Peticions ET'!P245="", "",' Peticions ET'!P245)</f>
        <v/>
      </c>
      <c r="T255" s="264" t="str">
        <f>IF(' Peticions ET'!Q245="", "",' Peticions ET'!Q245)</f>
        <v/>
      </c>
      <c r="U255" s="1"/>
      <c r="V255" s="1"/>
      <c r="W255" s="3"/>
      <c r="X255" s="31"/>
      <c r="Y255" s="31"/>
      <c r="Z255" s="31"/>
      <c r="AA255" s="32"/>
      <c r="AB255" s="33"/>
      <c r="AC255" s="33"/>
      <c r="AD255" s="33"/>
      <c r="AE255" s="33"/>
      <c r="AF255" s="34"/>
      <c r="AG255" s="34"/>
      <c r="AH255" s="34"/>
      <c r="AI255" s="34"/>
      <c r="AJ255" s="35" t="str">
        <f>IF(' Peticions ET'!Z245="", "",' Peticions ET'!Z245)</f>
        <v/>
      </c>
      <c r="AK255" s="143"/>
      <c r="AL255" s="36"/>
      <c r="AM255" s="37" t="str">
        <f t="shared" si="59"/>
        <v/>
      </c>
      <c r="AN255" s="38" t="str">
        <f t="shared" si="60"/>
        <v/>
      </c>
      <c r="AO255" s="39" t="str">
        <f t="shared" si="61"/>
        <v/>
      </c>
      <c r="AP255" s="40" t="str">
        <f t="shared" si="62"/>
        <v/>
      </c>
      <c r="AQ255" s="229" t="str">
        <f t="shared" si="63"/>
        <v/>
      </c>
      <c r="AR255" s="220">
        <f>IF(A255="",0,IF(BJ255="S",COUNTIF($AQ$17:AQ255,AQ255),0))</f>
        <v>0</v>
      </c>
      <c r="AS255" s="41" t="str">
        <f t="shared" si="74"/>
        <v/>
      </c>
      <c r="AT255" s="42">
        <f xml:space="preserve"> IF(AS255&lt;&gt;"",VLOOKUP(AS255,Calculs!$B$2:$C$34,2,FALSE),0)</f>
        <v>0</v>
      </c>
      <c r="AU255" s="42">
        <f>IF(I255&lt;&gt;"",IF(LEFT(I255,1)="S", Calculs!$C$63,0),0)</f>
        <v>0</v>
      </c>
      <c r="AV255" s="42">
        <f>IF(J255&lt;&gt;"",IF(LEFT(J255,1)="S", Calculs!$C$53,0),0)</f>
        <v>0</v>
      </c>
      <c r="AW255" s="42">
        <f>IF(K255&lt;&gt;"",IF(LEFT(K255,1)="S", Calculs!$C$54,0),0)</f>
        <v>0</v>
      </c>
      <c r="AX255" s="43" t="str">
        <f t="shared" si="64"/>
        <v/>
      </c>
      <c r="AY255" s="43" t="str">
        <f t="shared" si="65"/>
        <v/>
      </c>
      <c r="AZ255" s="43">
        <f>SUMIF(Calculs!$B$2:$B$34,AX255,Calculs!$C$2:$C$34)</f>
        <v>0</v>
      </c>
      <c r="BA255" s="42">
        <f>IF(O255&lt;&gt;"",IF(LEFT(O255,1)="S", Calculs!$C$54,0),0)</f>
        <v>0</v>
      </c>
      <c r="BB255" s="42">
        <f>IF(P255&lt;&gt;"",IF(LEFT(P255,1)="S", Calculs!$C$53,0),0)</f>
        <v>0</v>
      </c>
      <c r="BC255" s="229" t="str">
        <f t="shared" si="66"/>
        <v/>
      </c>
      <c r="BD255" s="220">
        <f>IF(A255="",0, IF(BK255="S",COUNTIF($BC$17:BC255,BC255),0))</f>
        <v>0</v>
      </c>
      <c r="BE255" s="42">
        <f xml:space="preserve"> IF(Q255&lt;&gt;"",IF(Q255&lt;&gt;"Sense monitor",VLOOKUP(_xlfn.CONCAT(LEFT(Q255,2),IF(BF255="NO",".SA",".AA")),Calculs!$B$41:$C$48,2,FALSE),0),0)</f>
        <v>0</v>
      </c>
      <c r="BF255" s="42" t="str">
        <f t="shared" si="67"/>
        <v>NO</v>
      </c>
      <c r="BG255" s="43" t="str">
        <f t="shared" si="75"/>
        <v/>
      </c>
      <c r="BH255" s="42">
        <f>SUMIF(Calculs!$B$32:$B$36,TRIM(BG255),Calculs!$C$32:$C$36)</f>
        <v>0</v>
      </c>
      <c r="BI255" s="42">
        <f>IF(T255&lt;&gt;"",IF(LEFT(T255,1)="S", SUMIF(Calculs!$B$67:$B$70, TRIM(BG255), Calculs!$C$67:$C$70),0),0)</f>
        <v>0</v>
      </c>
      <c r="BJ255" s="40" t="str">
        <f t="shared" si="76"/>
        <v>N</v>
      </c>
      <c r="BK255" s="219" t="str">
        <f t="shared" si="68"/>
        <v>N</v>
      </c>
      <c r="BL255" s="42">
        <f t="shared" si="77"/>
        <v>0</v>
      </c>
      <c r="BM255" s="42"/>
      <c r="BN255" s="42"/>
      <c r="BO255" s="42">
        <f>IF(B255="",0,IF(AND(BJ255="S",AR255=1), VLOOKUP(B255,Calculs!$B$94:$D$99,3), 0) + IF(AND(BK255="S",BD255=1), VLOOKUP(B255,Calculs!$B$94:$F$99,5), 0))</f>
        <v>0</v>
      </c>
      <c r="BP255" s="40" t="str">
        <f t="shared" si="69"/>
        <v/>
      </c>
      <c r="BQ255" s="219" t="str">
        <f t="shared" si="70"/>
        <v/>
      </c>
      <c r="BR255" s="264" t="str">
        <f t="shared" si="71"/>
        <v/>
      </c>
      <c r="BS255" s="264" t="str">
        <f t="shared" si="72"/>
        <v/>
      </c>
    </row>
    <row r="256" spans="1:71" ht="12.75" customHeight="1">
      <c r="A256" s="217" t="str">
        <f>IF(' Peticions ET'!A246="", "",' Peticions ET'!A246)</f>
        <v/>
      </c>
      <c r="B256" s="167" t="str">
        <f t="shared" si="73"/>
        <v/>
      </c>
      <c r="C256" s="167" t="str">
        <f>IF(' Peticions ET'!B246="", "",' Peticions ET'!B246)</f>
        <v/>
      </c>
      <c r="D256" s="167" t="str">
        <f>IF(' Peticions ET'!C246="", "",' Peticions ET'!C246)</f>
        <v/>
      </c>
      <c r="E256" s="167" t="str">
        <f>IF(' Peticions ET'!D246="", "",' Peticions ET'!D246)</f>
        <v/>
      </c>
      <c r="F256" s="166" t="str">
        <f>IF(' Peticions ET'!E246="", "",' Peticions ET'!E246)</f>
        <v/>
      </c>
      <c r="G256" s="166" t="str">
        <f>IF(' Peticions ET'!F246="", "",' Peticions ET'!F246)</f>
        <v/>
      </c>
      <c r="H256" s="30" t="str">
        <f>IF(' Peticions ET'!G246="", "",' Peticions ET'!G246)</f>
        <v/>
      </c>
      <c r="I256" s="40" t="str">
        <f>IF(' Peticions ET'!H246="", "",' Peticions ET'!H246)</f>
        <v/>
      </c>
      <c r="J256" s="40" t="str">
        <f>IF(' Peticions ET'!I246="", "",' Peticions ET'!I246)</f>
        <v/>
      </c>
      <c r="K256" s="40" t="str">
        <f>IF(' Peticions ET'!J246="", "",' Peticions ET'!J246)</f>
        <v/>
      </c>
      <c r="L256" s="30" t="str">
        <f>IF(' Peticions ET'!K246="", "",' Peticions ET'!K246)</f>
        <v/>
      </c>
      <c r="M256" s="30" t="str">
        <f>IF(' Peticions ET'!L246="", "",' Peticions ET'!L246)</f>
        <v/>
      </c>
      <c r="N256" s="30" t="str">
        <f>IF(' Peticions ET'!M246="", "",' Peticions ET'!M246)</f>
        <v/>
      </c>
      <c r="O256" s="40" t="str">
        <f>IF(' Peticions ET'!O246="", "",' Peticions ET'!O246)</f>
        <v/>
      </c>
      <c r="P256" s="7" t="str">
        <f>IF(' Peticions ET'!N246="", "",' Peticions ET'!N246)</f>
        <v/>
      </c>
      <c r="Q256" s="31" t="str">
        <f>IF(' Peticions ET'!R246="", "",' Peticions ET'!R246)</f>
        <v/>
      </c>
      <c r="R256" s="31" t="str">
        <f>IF(' Peticions ET'!S246="", "",' Peticions ET'!S246)</f>
        <v/>
      </c>
      <c r="S256" t="str">
        <f>IF(' Peticions ET'!P246="", "",' Peticions ET'!P246)</f>
        <v/>
      </c>
      <c r="T256" s="264" t="str">
        <f>IF(' Peticions ET'!Q246="", "",' Peticions ET'!Q246)</f>
        <v/>
      </c>
      <c r="U256" s="1"/>
      <c r="V256" s="1"/>
      <c r="W256" s="3"/>
      <c r="X256" s="31"/>
      <c r="Y256" s="31"/>
      <c r="Z256" s="31"/>
      <c r="AA256" s="32"/>
      <c r="AB256" s="33"/>
      <c r="AC256" s="33"/>
      <c r="AD256" s="33"/>
      <c r="AE256" s="33"/>
      <c r="AF256" s="34"/>
      <c r="AG256" s="34"/>
      <c r="AH256" s="34"/>
      <c r="AI256" s="34"/>
      <c r="AJ256" s="35" t="str">
        <f>IF(' Peticions ET'!Z246="", "",' Peticions ET'!Z246)</f>
        <v/>
      </c>
      <c r="AK256" s="143"/>
      <c r="AL256" s="36"/>
      <c r="AM256" s="37" t="str">
        <f t="shared" si="59"/>
        <v/>
      </c>
      <c r="AN256" s="38" t="str">
        <f t="shared" si="60"/>
        <v/>
      </c>
      <c r="AO256" s="39" t="str">
        <f t="shared" si="61"/>
        <v/>
      </c>
      <c r="AP256" s="40" t="str">
        <f t="shared" si="62"/>
        <v/>
      </c>
      <c r="AQ256" s="229" t="str">
        <f t="shared" si="63"/>
        <v/>
      </c>
      <c r="AR256" s="220">
        <f>IF(A256="",0,IF(BJ256="S",COUNTIF($AQ$17:AQ256,AQ256),0))</f>
        <v>0</v>
      </c>
      <c r="AS256" s="41" t="str">
        <f t="shared" si="74"/>
        <v/>
      </c>
      <c r="AT256" s="42">
        <f xml:space="preserve"> IF(AS256&lt;&gt;"",VLOOKUP(AS256,Calculs!$B$2:$C$34,2,FALSE),0)</f>
        <v>0</v>
      </c>
      <c r="AU256" s="42">
        <f>IF(I256&lt;&gt;"",IF(LEFT(I256,1)="S", Calculs!$C$63,0),0)</f>
        <v>0</v>
      </c>
      <c r="AV256" s="42">
        <f>IF(J256&lt;&gt;"",IF(LEFT(J256,1)="S", Calculs!$C$53,0),0)</f>
        <v>0</v>
      </c>
      <c r="AW256" s="42">
        <f>IF(K256&lt;&gt;"",IF(LEFT(K256,1)="S", Calculs!$C$54,0),0)</f>
        <v>0</v>
      </c>
      <c r="AX256" s="43" t="str">
        <f t="shared" si="64"/>
        <v/>
      </c>
      <c r="AY256" s="43" t="str">
        <f t="shared" si="65"/>
        <v/>
      </c>
      <c r="AZ256" s="43">
        <f>SUMIF(Calculs!$B$2:$B$34,AX256,Calculs!$C$2:$C$34)</f>
        <v>0</v>
      </c>
      <c r="BA256" s="42">
        <f>IF(O256&lt;&gt;"",IF(LEFT(O256,1)="S", Calculs!$C$54,0),0)</f>
        <v>0</v>
      </c>
      <c r="BB256" s="42">
        <f>IF(P256&lt;&gt;"",IF(LEFT(P256,1)="S", Calculs!$C$53,0),0)</f>
        <v>0</v>
      </c>
      <c r="BC256" s="229" t="str">
        <f t="shared" si="66"/>
        <v/>
      </c>
      <c r="BD256" s="220">
        <f>IF(A256="",0, IF(BK256="S",COUNTIF($BC$17:BC256,BC256),0))</f>
        <v>0</v>
      </c>
      <c r="BE256" s="42">
        <f xml:space="preserve"> IF(Q256&lt;&gt;"",IF(Q256&lt;&gt;"Sense monitor",VLOOKUP(_xlfn.CONCAT(LEFT(Q256,2),IF(BF256="NO",".SA",".AA")),Calculs!$B$41:$C$48,2,FALSE),0),0)</f>
        <v>0</v>
      </c>
      <c r="BF256" s="42" t="str">
        <f t="shared" si="67"/>
        <v>NO</v>
      </c>
      <c r="BG256" s="43" t="str">
        <f t="shared" si="75"/>
        <v/>
      </c>
      <c r="BH256" s="42">
        <f>SUMIF(Calculs!$B$32:$B$36,TRIM(BG256),Calculs!$C$32:$C$36)</f>
        <v>0</v>
      </c>
      <c r="BI256" s="42">
        <f>IF(T256&lt;&gt;"",IF(LEFT(T256,1)="S", SUMIF(Calculs!$B$67:$B$70, TRIM(BG256), Calculs!$C$67:$C$70),0),0)</f>
        <v>0</v>
      </c>
      <c r="BJ256" s="40" t="str">
        <f t="shared" si="76"/>
        <v>N</v>
      </c>
      <c r="BK256" s="219" t="str">
        <f t="shared" si="68"/>
        <v>N</v>
      </c>
      <c r="BL256" s="42">
        <f t="shared" si="77"/>
        <v>0</v>
      </c>
      <c r="BM256" s="42"/>
      <c r="BN256" s="42"/>
      <c r="BO256" s="42">
        <f>IF(B256="",0,IF(AND(BJ256="S",AR256=1), VLOOKUP(B256,Calculs!$B$94:$D$99,3), 0) + IF(AND(BK256="S",BD256=1), VLOOKUP(B256,Calculs!$B$94:$F$99,5), 0))</f>
        <v>0</v>
      </c>
      <c r="BP256" s="40" t="str">
        <f t="shared" si="69"/>
        <v/>
      </c>
      <c r="BQ256" s="219" t="str">
        <f t="shared" si="70"/>
        <v/>
      </c>
      <c r="BR256" s="264" t="str">
        <f t="shared" si="71"/>
        <v/>
      </c>
      <c r="BS256" s="264" t="str">
        <f t="shared" si="72"/>
        <v/>
      </c>
    </row>
    <row r="257" spans="1:71" ht="12.75" customHeight="1">
      <c r="A257" s="217" t="str">
        <f>IF(' Peticions ET'!A247="", "",' Peticions ET'!A247)</f>
        <v/>
      </c>
      <c r="B257" s="167" t="str">
        <f t="shared" si="73"/>
        <v/>
      </c>
      <c r="C257" s="167" t="str">
        <f>IF(' Peticions ET'!B247="", "",' Peticions ET'!B247)</f>
        <v/>
      </c>
      <c r="D257" s="167" t="str">
        <f>IF(' Peticions ET'!C247="", "",' Peticions ET'!C247)</f>
        <v/>
      </c>
      <c r="E257" s="167" t="str">
        <f>IF(' Peticions ET'!D247="", "",' Peticions ET'!D247)</f>
        <v/>
      </c>
      <c r="F257" s="166" t="str">
        <f>IF(' Peticions ET'!E247="", "",' Peticions ET'!E247)</f>
        <v/>
      </c>
      <c r="G257" s="166" t="str">
        <f>IF(' Peticions ET'!F247="", "",' Peticions ET'!F247)</f>
        <v/>
      </c>
      <c r="H257" s="30" t="str">
        <f>IF(' Peticions ET'!G247="", "",' Peticions ET'!G247)</f>
        <v/>
      </c>
      <c r="I257" s="40" t="str">
        <f>IF(' Peticions ET'!H247="", "",' Peticions ET'!H247)</f>
        <v/>
      </c>
      <c r="J257" s="40" t="str">
        <f>IF(' Peticions ET'!I247="", "",' Peticions ET'!I247)</f>
        <v/>
      </c>
      <c r="K257" s="40" t="str">
        <f>IF(' Peticions ET'!J247="", "",' Peticions ET'!J247)</f>
        <v/>
      </c>
      <c r="L257" s="30" t="str">
        <f>IF(' Peticions ET'!K247="", "",' Peticions ET'!K247)</f>
        <v/>
      </c>
      <c r="M257" s="30" t="str">
        <f>IF(' Peticions ET'!L247="", "",' Peticions ET'!L247)</f>
        <v/>
      </c>
      <c r="N257" s="30" t="str">
        <f>IF(' Peticions ET'!M247="", "",' Peticions ET'!M247)</f>
        <v/>
      </c>
      <c r="O257" s="40" t="str">
        <f>IF(' Peticions ET'!O247="", "",' Peticions ET'!O247)</f>
        <v/>
      </c>
      <c r="P257" s="7" t="str">
        <f>IF(' Peticions ET'!N247="", "",' Peticions ET'!N247)</f>
        <v/>
      </c>
      <c r="Q257" s="31" t="str">
        <f>IF(' Peticions ET'!R247="", "",' Peticions ET'!R247)</f>
        <v/>
      </c>
      <c r="R257" s="31" t="str">
        <f>IF(' Peticions ET'!S247="", "",' Peticions ET'!S247)</f>
        <v/>
      </c>
      <c r="S257" t="str">
        <f>IF(' Peticions ET'!P247="", "",' Peticions ET'!P247)</f>
        <v/>
      </c>
      <c r="T257" s="264" t="str">
        <f>IF(' Peticions ET'!Q247="", "",' Peticions ET'!Q247)</f>
        <v/>
      </c>
      <c r="U257" s="1"/>
      <c r="V257" s="1"/>
      <c r="W257" s="3"/>
      <c r="X257" s="31"/>
      <c r="Y257" s="31"/>
      <c r="Z257" s="31"/>
      <c r="AA257" s="32"/>
      <c r="AB257" s="33"/>
      <c r="AC257" s="33"/>
      <c r="AD257" s="33"/>
      <c r="AE257" s="33"/>
      <c r="AF257" s="34"/>
      <c r="AG257" s="34"/>
      <c r="AH257" s="34"/>
      <c r="AI257" s="34"/>
      <c r="AJ257" s="35" t="str">
        <f>IF(' Peticions ET'!Z247="", "",' Peticions ET'!Z247)</f>
        <v/>
      </c>
      <c r="AK257" s="143"/>
      <c r="AL257" s="36"/>
      <c r="AM257" s="37" t="str">
        <f t="shared" si="59"/>
        <v/>
      </c>
      <c r="AN257" s="38" t="str">
        <f t="shared" si="60"/>
        <v/>
      </c>
      <c r="AO257" s="39" t="str">
        <f t="shared" si="61"/>
        <v/>
      </c>
      <c r="AP257" s="40" t="str">
        <f t="shared" si="62"/>
        <v/>
      </c>
      <c r="AQ257" s="229" t="str">
        <f t="shared" si="63"/>
        <v/>
      </c>
      <c r="AR257" s="220">
        <f>IF(A257="",0,IF(BJ257="S",COUNTIF($AQ$17:AQ257,AQ257),0))</f>
        <v>0</v>
      </c>
      <c r="AS257" s="41" t="str">
        <f t="shared" si="74"/>
        <v/>
      </c>
      <c r="AT257" s="42">
        <f xml:space="preserve"> IF(AS257&lt;&gt;"",VLOOKUP(AS257,Calculs!$B$2:$C$34,2,FALSE),0)</f>
        <v>0</v>
      </c>
      <c r="AU257" s="42">
        <f>IF(I257&lt;&gt;"",IF(LEFT(I257,1)="S", Calculs!$C$63,0),0)</f>
        <v>0</v>
      </c>
      <c r="AV257" s="42">
        <f>IF(J257&lt;&gt;"",IF(LEFT(J257,1)="S", Calculs!$C$53,0),0)</f>
        <v>0</v>
      </c>
      <c r="AW257" s="42">
        <f>IF(K257&lt;&gt;"",IF(LEFT(K257,1)="S", Calculs!$C$54,0),0)</f>
        <v>0</v>
      </c>
      <c r="AX257" s="43" t="str">
        <f t="shared" si="64"/>
        <v/>
      </c>
      <c r="AY257" s="43" t="str">
        <f t="shared" si="65"/>
        <v/>
      </c>
      <c r="AZ257" s="43">
        <f>SUMIF(Calculs!$B$2:$B$34,AX257,Calculs!$C$2:$C$34)</f>
        <v>0</v>
      </c>
      <c r="BA257" s="42">
        <f>IF(O257&lt;&gt;"",IF(LEFT(O257,1)="S", Calculs!$C$54,0),0)</f>
        <v>0</v>
      </c>
      <c r="BB257" s="42">
        <f>IF(P257&lt;&gt;"",IF(LEFT(P257,1)="S", Calculs!$C$53,0),0)</f>
        <v>0</v>
      </c>
      <c r="BC257" s="229" t="str">
        <f t="shared" si="66"/>
        <v/>
      </c>
      <c r="BD257" s="220">
        <f>IF(A257="",0, IF(BK257="S",COUNTIF($BC$17:BC257,BC257),0))</f>
        <v>0</v>
      </c>
      <c r="BE257" s="42">
        <f xml:space="preserve"> IF(Q257&lt;&gt;"",IF(Q257&lt;&gt;"Sense monitor",VLOOKUP(_xlfn.CONCAT(LEFT(Q257,2),IF(BF257="NO",".SA",".AA")),Calculs!$B$41:$C$48,2,FALSE),0),0)</f>
        <v>0</v>
      </c>
      <c r="BF257" s="42" t="str">
        <f t="shared" si="67"/>
        <v>NO</v>
      </c>
      <c r="BG257" s="43" t="str">
        <f t="shared" si="75"/>
        <v/>
      </c>
      <c r="BH257" s="42">
        <f>SUMIF(Calculs!$B$32:$B$36,TRIM(BG257),Calculs!$C$32:$C$36)</f>
        <v>0</v>
      </c>
      <c r="BI257" s="42">
        <f>IF(T257&lt;&gt;"",IF(LEFT(T257,1)="S", SUMIF(Calculs!$B$67:$B$70, TRIM(BG257), Calculs!$C$67:$C$70),0),0)</f>
        <v>0</v>
      </c>
      <c r="BJ257" s="40" t="str">
        <f t="shared" si="76"/>
        <v>N</v>
      </c>
      <c r="BK257" s="219" t="str">
        <f t="shared" si="68"/>
        <v>N</v>
      </c>
      <c r="BL257" s="42">
        <f t="shared" si="77"/>
        <v>0</v>
      </c>
      <c r="BM257" s="42"/>
      <c r="BN257" s="42"/>
      <c r="BO257" s="42">
        <f>IF(B257="",0,IF(AND(BJ257="S",AR257=1), VLOOKUP(B257,Calculs!$B$94:$D$99,3), 0) + IF(AND(BK257="S",BD257=1), VLOOKUP(B257,Calculs!$B$94:$F$99,5), 0))</f>
        <v>0</v>
      </c>
      <c r="BP257" s="40" t="str">
        <f t="shared" si="69"/>
        <v/>
      </c>
      <c r="BQ257" s="219" t="str">
        <f t="shared" si="70"/>
        <v/>
      </c>
      <c r="BR257" s="264" t="str">
        <f t="shared" si="71"/>
        <v/>
      </c>
      <c r="BS257" s="264" t="str">
        <f t="shared" si="72"/>
        <v/>
      </c>
    </row>
    <row r="258" spans="1:71" ht="12.75" customHeight="1">
      <c r="A258" s="217" t="str">
        <f>IF(' Peticions ET'!A248="", "",' Peticions ET'!A248)</f>
        <v/>
      </c>
      <c r="B258" s="167" t="str">
        <f t="shared" si="73"/>
        <v/>
      </c>
      <c r="C258" s="167" t="str">
        <f>IF(' Peticions ET'!B248="", "",' Peticions ET'!B248)</f>
        <v/>
      </c>
      <c r="D258" s="167" t="str">
        <f>IF(' Peticions ET'!C248="", "",' Peticions ET'!C248)</f>
        <v/>
      </c>
      <c r="E258" s="167" t="str">
        <f>IF(' Peticions ET'!D248="", "",' Peticions ET'!D248)</f>
        <v/>
      </c>
      <c r="F258" s="166" t="str">
        <f>IF(' Peticions ET'!E248="", "",' Peticions ET'!E248)</f>
        <v/>
      </c>
      <c r="G258" s="166" t="str">
        <f>IF(' Peticions ET'!F248="", "",' Peticions ET'!F248)</f>
        <v/>
      </c>
      <c r="H258" s="30" t="str">
        <f>IF(' Peticions ET'!G248="", "",' Peticions ET'!G248)</f>
        <v/>
      </c>
      <c r="I258" s="40" t="str">
        <f>IF(' Peticions ET'!H248="", "",' Peticions ET'!H248)</f>
        <v/>
      </c>
      <c r="J258" s="40" t="str">
        <f>IF(' Peticions ET'!I248="", "",' Peticions ET'!I248)</f>
        <v/>
      </c>
      <c r="K258" s="40" t="str">
        <f>IF(' Peticions ET'!J248="", "",' Peticions ET'!J248)</f>
        <v/>
      </c>
      <c r="L258" s="30" t="str">
        <f>IF(' Peticions ET'!K248="", "",' Peticions ET'!K248)</f>
        <v/>
      </c>
      <c r="M258" s="30" t="str">
        <f>IF(' Peticions ET'!L248="", "",' Peticions ET'!L248)</f>
        <v/>
      </c>
      <c r="N258" s="30" t="str">
        <f>IF(' Peticions ET'!M248="", "",' Peticions ET'!M248)</f>
        <v/>
      </c>
      <c r="O258" s="40" t="str">
        <f>IF(' Peticions ET'!O248="", "",' Peticions ET'!O248)</f>
        <v/>
      </c>
      <c r="P258" s="7" t="str">
        <f>IF(' Peticions ET'!N248="", "",' Peticions ET'!N248)</f>
        <v/>
      </c>
      <c r="Q258" s="31" t="str">
        <f>IF(' Peticions ET'!R248="", "",' Peticions ET'!R248)</f>
        <v/>
      </c>
      <c r="R258" s="31" t="str">
        <f>IF(' Peticions ET'!S248="", "",' Peticions ET'!S248)</f>
        <v/>
      </c>
      <c r="S258" t="str">
        <f>IF(' Peticions ET'!P248="", "",' Peticions ET'!P248)</f>
        <v/>
      </c>
      <c r="T258" s="264" t="str">
        <f>IF(' Peticions ET'!Q248="", "",' Peticions ET'!Q248)</f>
        <v/>
      </c>
      <c r="U258" s="1"/>
      <c r="V258" s="1"/>
      <c r="W258" s="3"/>
      <c r="X258" s="31"/>
      <c r="Y258" s="31"/>
      <c r="Z258" s="31"/>
      <c r="AA258" s="32"/>
      <c r="AB258" s="33"/>
      <c r="AC258" s="33"/>
      <c r="AD258" s="33"/>
      <c r="AE258" s="33"/>
      <c r="AF258" s="34"/>
      <c r="AG258" s="34"/>
      <c r="AH258" s="34"/>
      <c r="AI258" s="34"/>
      <c r="AJ258" s="35" t="str">
        <f>IF(' Peticions ET'!Z248="", "",' Peticions ET'!Z248)</f>
        <v/>
      </c>
      <c r="AK258" s="143"/>
      <c r="AL258" s="36"/>
      <c r="AM258" s="37" t="str">
        <f t="shared" si="59"/>
        <v/>
      </c>
      <c r="AN258" s="38" t="str">
        <f t="shared" si="60"/>
        <v/>
      </c>
      <c r="AO258" s="39" t="str">
        <f t="shared" si="61"/>
        <v/>
      </c>
      <c r="AP258" s="40" t="str">
        <f t="shared" si="62"/>
        <v/>
      </c>
      <c r="AQ258" s="229" t="str">
        <f t="shared" si="63"/>
        <v/>
      </c>
      <c r="AR258" s="220">
        <f>IF(A258="",0,IF(BJ258="S",COUNTIF($AQ$17:AQ258,AQ258),0))</f>
        <v>0</v>
      </c>
      <c r="AS258" s="41" t="str">
        <f t="shared" si="74"/>
        <v/>
      </c>
      <c r="AT258" s="42">
        <f xml:space="preserve"> IF(AS258&lt;&gt;"",VLOOKUP(AS258,Calculs!$B$2:$C$34,2,FALSE),0)</f>
        <v>0</v>
      </c>
      <c r="AU258" s="42">
        <f>IF(I258&lt;&gt;"",IF(LEFT(I258,1)="S", Calculs!$C$63,0),0)</f>
        <v>0</v>
      </c>
      <c r="AV258" s="42">
        <f>IF(J258&lt;&gt;"",IF(LEFT(J258,1)="S", Calculs!$C$53,0),0)</f>
        <v>0</v>
      </c>
      <c r="AW258" s="42">
        <f>IF(K258&lt;&gt;"",IF(LEFT(K258,1)="S", Calculs!$C$54,0),0)</f>
        <v>0</v>
      </c>
      <c r="AX258" s="43" t="str">
        <f t="shared" si="64"/>
        <v/>
      </c>
      <c r="AY258" s="43" t="str">
        <f t="shared" si="65"/>
        <v/>
      </c>
      <c r="AZ258" s="43">
        <f>SUMIF(Calculs!$B$2:$B$34,AX258,Calculs!$C$2:$C$34)</f>
        <v>0</v>
      </c>
      <c r="BA258" s="42">
        <f>IF(O258&lt;&gt;"",IF(LEFT(O258,1)="S", Calculs!$C$54,0),0)</f>
        <v>0</v>
      </c>
      <c r="BB258" s="42">
        <f>IF(P258&lt;&gt;"",IF(LEFT(P258,1)="S", Calculs!$C$53,0),0)</f>
        <v>0</v>
      </c>
      <c r="BC258" s="229" t="str">
        <f t="shared" si="66"/>
        <v/>
      </c>
      <c r="BD258" s="220">
        <f>IF(A258="",0, IF(BK258="S",COUNTIF($BC$17:BC258,BC258),0))</f>
        <v>0</v>
      </c>
      <c r="BE258" s="42">
        <f xml:space="preserve"> IF(Q258&lt;&gt;"",IF(Q258&lt;&gt;"Sense monitor",VLOOKUP(_xlfn.CONCAT(LEFT(Q258,2),IF(BF258="NO",".SA",".AA")),Calculs!$B$41:$C$48,2,FALSE),0),0)</f>
        <v>0</v>
      </c>
      <c r="BF258" s="42" t="str">
        <f t="shared" si="67"/>
        <v>NO</v>
      </c>
      <c r="BG258" s="43" t="str">
        <f t="shared" si="75"/>
        <v/>
      </c>
      <c r="BH258" s="42">
        <f>SUMIF(Calculs!$B$32:$B$36,TRIM(BG258),Calculs!$C$32:$C$36)</f>
        <v>0</v>
      </c>
      <c r="BI258" s="42">
        <f>IF(T258&lt;&gt;"",IF(LEFT(T258,1)="S", SUMIF(Calculs!$B$67:$B$70, TRIM(BG258), Calculs!$C$67:$C$70),0),0)</f>
        <v>0</v>
      </c>
      <c r="BJ258" s="40" t="str">
        <f t="shared" si="76"/>
        <v>N</v>
      </c>
      <c r="BK258" s="219" t="str">
        <f t="shared" si="68"/>
        <v>N</v>
      </c>
      <c r="BL258" s="42">
        <f t="shared" si="77"/>
        <v>0</v>
      </c>
      <c r="BM258" s="42"/>
      <c r="BN258" s="42"/>
      <c r="BO258" s="42">
        <f>IF(B258="",0,IF(AND(BJ258="S",AR258=1), VLOOKUP(B258,Calculs!$B$94:$D$99,3), 0) + IF(AND(BK258="S",BD258=1), VLOOKUP(B258,Calculs!$B$94:$F$99,5), 0))</f>
        <v>0</v>
      </c>
      <c r="BP258" s="40" t="str">
        <f t="shared" si="69"/>
        <v/>
      </c>
      <c r="BQ258" s="219" t="str">
        <f t="shared" si="70"/>
        <v/>
      </c>
      <c r="BR258" s="264" t="str">
        <f t="shared" si="71"/>
        <v/>
      </c>
      <c r="BS258" s="264" t="str">
        <f t="shared" si="72"/>
        <v/>
      </c>
    </row>
    <row r="259" spans="1:71" ht="12.75" customHeight="1">
      <c r="A259" s="217" t="str">
        <f>IF(' Peticions ET'!A249="", "",' Peticions ET'!A249)</f>
        <v/>
      </c>
      <c r="B259" s="167" t="str">
        <f t="shared" si="73"/>
        <v/>
      </c>
      <c r="C259" s="167" t="str">
        <f>IF(' Peticions ET'!B249="", "",' Peticions ET'!B249)</f>
        <v/>
      </c>
      <c r="D259" s="167" t="str">
        <f>IF(' Peticions ET'!C249="", "",' Peticions ET'!C249)</f>
        <v/>
      </c>
      <c r="E259" s="167" t="str">
        <f>IF(' Peticions ET'!D249="", "",' Peticions ET'!D249)</f>
        <v/>
      </c>
      <c r="F259" s="166" t="str">
        <f>IF(' Peticions ET'!E249="", "",' Peticions ET'!E249)</f>
        <v/>
      </c>
      <c r="G259" s="166" t="str">
        <f>IF(' Peticions ET'!F249="", "",' Peticions ET'!F249)</f>
        <v/>
      </c>
      <c r="H259" s="30" t="str">
        <f>IF(' Peticions ET'!G249="", "",' Peticions ET'!G249)</f>
        <v/>
      </c>
      <c r="I259" s="40" t="str">
        <f>IF(' Peticions ET'!H249="", "",' Peticions ET'!H249)</f>
        <v/>
      </c>
      <c r="J259" s="40" t="str">
        <f>IF(' Peticions ET'!I249="", "",' Peticions ET'!I249)</f>
        <v/>
      </c>
      <c r="K259" s="40" t="str">
        <f>IF(' Peticions ET'!J249="", "",' Peticions ET'!J249)</f>
        <v/>
      </c>
      <c r="L259" s="30" t="str">
        <f>IF(' Peticions ET'!K249="", "",' Peticions ET'!K249)</f>
        <v/>
      </c>
      <c r="M259" s="30" t="str">
        <f>IF(' Peticions ET'!L249="", "",' Peticions ET'!L249)</f>
        <v/>
      </c>
      <c r="N259" s="30" t="str">
        <f>IF(' Peticions ET'!M249="", "",' Peticions ET'!M249)</f>
        <v/>
      </c>
      <c r="O259" s="40" t="str">
        <f>IF(' Peticions ET'!O249="", "",' Peticions ET'!O249)</f>
        <v/>
      </c>
      <c r="P259" s="7" t="str">
        <f>IF(' Peticions ET'!N249="", "",' Peticions ET'!N249)</f>
        <v/>
      </c>
      <c r="Q259" s="31" t="str">
        <f>IF(' Peticions ET'!R249="", "",' Peticions ET'!R249)</f>
        <v/>
      </c>
      <c r="R259" s="31" t="str">
        <f>IF(' Peticions ET'!S249="", "",' Peticions ET'!S249)</f>
        <v/>
      </c>
      <c r="S259" t="str">
        <f>IF(' Peticions ET'!P249="", "",' Peticions ET'!P249)</f>
        <v/>
      </c>
      <c r="T259" s="264" t="str">
        <f>IF(' Peticions ET'!Q249="", "",' Peticions ET'!Q249)</f>
        <v/>
      </c>
      <c r="U259" s="1"/>
      <c r="V259" s="1"/>
      <c r="W259" s="3"/>
      <c r="X259" s="31"/>
      <c r="Y259" s="31"/>
      <c r="Z259" s="31"/>
      <c r="AA259" s="32"/>
      <c r="AB259" s="33"/>
      <c r="AC259" s="33"/>
      <c r="AD259" s="33"/>
      <c r="AE259" s="33"/>
      <c r="AF259" s="34"/>
      <c r="AG259" s="34"/>
      <c r="AH259" s="34"/>
      <c r="AI259" s="34"/>
      <c r="AJ259" s="35" t="str">
        <f>IF(' Peticions ET'!Z249="", "",' Peticions ET'!Z249)</f>
        <v/>
      </c>
      <c r="AK259" s="143"/>
      <c r="AL259" s="36"/>
      <c r="AM259" s="37" t="str">
        <f t="shared" si="59"/>
        <v/>
      </c>
      <c r="AN259" s="38" t="str">
        <f t="shared" si="60"/>
        <v/>
      </c>
      <c r="AO259" s="39" t="str">
        <f t="shared" si="61"/>
        <v/>
      </c>
      <c r="AP259" s="40" t="str">
        <f t="shared" si="62"/>
        <v/>
      </c>
      <c r="AQ259" s="229" t="str">
        <f t="shared" si="63"/>
        <v/>
      </c>
      <c r="AR259" s="220">
        <f>IF(A259="",0,IF(BJ259="S",COUNTIF($AQ$17:AQ259,AQ259),0))</f>
        <v>0</v>
      </c>
      <c r="AS259" s="41" t="str">
        <f t="shared" si="74"/>
        <v/>
      </c>
      <c r="AT259" s="42">
        <f xml:space="preserve"> IF(AS259&lt;&gt;"",VLOOKUP(AS259,Calculs!$B$2:$C$34,2,FALSE),0)</f>
        <v>0</v>
      </c>
      <c r="AU259" s="42">
        <f>IF(I259&lt;&gt;"",IF(LEFT(I259,1)="S", Calculs!$C$63,0),0)</f>
        <v>0</v>
      </c>
      <c r="AV259" s="42">
        <f>IF(J259&lt;&gt;"",IF(LEFT(J259,1)="S", Calculs!$C$53,0),0)</f>
        <v>0</v>
      </c>
      <c r="AW259" s="42">
        <f>IF(K259&lt;&gt;"",IF(LEFT(K259,1)="S", Calculs!$C$54,0),0)</f>
        <v>0</v>
      </c>
      <c r="AX259" s="43" t="str">
        <f t="shared" si="64"/>
        <v/>
      </c>
      <c r="AY259" s="43" t="str">
        <f t="shared" si="65"/>
        <v/>
      </c>
      <c r="AZ259" s="43">
        <f>SUMIF(Calculs!$B$2:$B$34,AX259,Calculs!$C$2:$C$34)</f>
        <v>0</v>
      </c>
      <c r="BA259" s="42">
        <f>IF(O259&lt;&gt;"",IF(LEFT(O259,1)="S", Calculs!$C$54,0),0)</f>
        <v>0</v>
      </c>
      <c r="BB259" s="42">
        <f>IF(P259&lt;&gt;"",IF(LEFT(P259,1)="S", Calculs!$C$53,0),0)</f>
        <v>0</v>
      </c>
      <c r="BC259" s="229" t="str">
        <f t="shared" si="66"/>
        <v/>
      </c>
      <c r="BD259" s="220">
        <f>IF(A259="",0, IF(BK259="S",COUNTIF($BC$17:BC259,BC259),0))</f>
        <v>0</v>
      </c>
      <c r="BE259" s="42">
        <f xml:space="preserve"> IF(Q259&lt;&gt;"",IF(Q259&lt;&gt;"Sense monitor",VLOOKUP(_xlfn.CONCAT(LEFT(Q259,2),IF(BF259="NO",".SA",".AA")),Calculs!$B$41:$C$48,2,FALSE),0),0)</f>
        <v>0</v>
      </c>
      <c r="BF259" s="42" t="str">
        <f t="shared" si="67"/>
        <v>NO</v>
      </c>
      <c r="BG259" s="43" t="str">
        <f t="shared" si="75"/>
        <v/>
      </c>
      <c r="BH259" s="42">
        <f>SUMIF(Calculs!$B$32:$B$36,TRIM(BG259),Calculs!$C$32:$C$36)</f>
        <v>0</v>
      </c>
      <c r="BI259" s="42">
        <f>IF(T259&lt;&gt;"",IF(LEFT(T259,1)="S", SUMIF(Calculs!$B$67:$B$70, TRIM(BG259), Calculs!$C$67:$C$70),0),0)</f>
        <v>0</v>
      </c>
      <c r="BJ259" s="40" t="str">
        <f t="shared" si="76"/>
        <v>N</v>
      </c>
      <c r="BK259" s="219" t="str">
        <f t="shared" si="68"/>
        <v>N</v>
      </c>
      <c r="BL259" s="42">
        <f t="shared" si="77"/>
        <v>0</v>
      </c>
      <c r="BM259" s="42"/>
      <c r="BN259" s="42"/>
      <c r="BO259" s="42">
        <f>IF(B259="",0,IF(AND(BJ259="S",AR259=1), VLOOKUP(B259,Calculs!$B$94:$D$99,3), 0) + IF(AND(BK259="S",BD259=1), VLOOKUP(B259,Calculs!$B$94:$F$99,5), 0))</f>
        <v>0</v>
      </c>
      <c r="BP259" s="40" t="str">
        <f t="shared" si="69"/>
        <v/>
      </c>
      <c r="BQ259" s="219" t="str">
        <f t="shared" si="70"/>
        <v/>
      </c>
      <c r="BR259" s="264" t="str">
        <f t="shared" si="71"/>
        <v/>
      </c>
      <c r="BS259" s="264" t="str">
        <f t="shared" si="72"/>
        <v/>
      </c>
    </row>
    <row r="260" spans="1:71" ht="12.75" customHeight="1">
      <c r="A260" s="217" t="str">
        <f>IF(' Peticions ET'!A250="", "",' Peticions ET'!A250)</f>
        <v/>
      </c>
      <c r="B260" s="167" t="str">
        <f t="shared" si="73"/>
        <v/>
      </c>
      <c r="C260" s="167" t="str">
        <f>IF(' Peticions ET'!B250="", "",' Peticions ET'!B250)</f>
        <v/>
      </c>
      <c r="D260" s="167" t="str">
        <f>IF(' Peticions ET'!C250="", "",' Peticions ET'!C250)</f>
        <v/>
      </c>
      <c r="E260" s="167" t="str">
        <f>IF(' Peticions ET'!D250="", "",' Peticions ET'!D250)</f>
        <v/>
      </c>
      <c r="F260" s="166" t="str">
        <f>IF(' Peticions ET'!E250="", "",' Peticions ET'!E250)</f>
        <v/>
      </c>
      <c r="G260" s="166" t="str">
        <f>IF(' Peticions ET'!F250="", "",' Peticions ET'!F250)</f>
        <v/>
      </c>
      <c r="H260" s="30" t="str">
        <f>IF(' Peticions ET'!G250="", "",' Peticions ET'!G250)</f>
        <v/>
      </c>
      <c r="I260" s="40" t="str">
        <f>IF(' Peticions ET'!H250="", "",' Peticions ET'!H250)</f>
        <v/>
      </c>
      <c r="J260" s="40" t="str">
        <f>IF(' Peticions ET'!I250="", "",' Peticions ET'!I250)</f>
        <v/>
      </c>
      <c r="K260" s="40" t="str">
        <f>IF(' Peticions ET'!J250="", "",' Peticions ET'!J250)</f>
        <v/>
      </c>
      <c r="L260" s="30" t="str">
        <f>IF(' Peticions ET'!K250="", "",' Peticions ET'!K250)</f>
        <v/>
      </c>
      <c r="M260" s="30" t="str">
        <f>IF(' Peticions ET'!L250="", "",' Peticions ET'!L250)</f>
        <v/>
      </c>
      <c r="N260" s="30" t="str">
        <f>IF(' Peticions ET'!M250="", "",' Peticions ET'!M250)</f>
        <v/>
      </c>
      <c r="O260" s="40" t="str">
        <f>IF(' Peticions ET'!O250="", "",' Peticions ET'!O250)</f>
        <v/>
      </c>
      <c r="P260" s="7" t="str">
        <f>IF(' Peticions ET'!N250="", "",' Peticions ET'!N250)</f>
        <v/>
      </c>
      <c r="Q260" s="31" t="str">
        <f>IF(' Peticions ET'!R250="", "",' Peticions ET'!R250)</f>
        <v/>
      </c>
      <c r="R260" s="31" t="str">
        <f>IF(' Peticions ET'!S250="", "",' Peticions ET'!S250)</f>
        <v/>
      </c>
      <c r="S260" t="str">
        <f>IF(' Peticions ET'!P250="", "",' Peticions ET'!P250)</f>
        <v/>
      </c>
      <c r="T260" s="264" t="str">
        <f>IF(' Peticions ET'!Q250="", "",' Peticions ET'!Q250)</f>
        <v/>
      </c>
      <c r="U260" s="1"/>
      <c r="V260" s="1"/>
      <c r="W260" s="3"/>
      <c r="X260" s="31"/>
      <c r="Y260" s="31"/>
      <c r="Z260" s="31"/>
      <c r="AA260" s="32"/>
      <c r="AB260" s="33"/>
      <c r="AC260" s="33"/>
      <c r="AD260" s="33"/>
      <c r="AE260" s="33"/>
      <c r="AF260" s="34"/>
      <c r="AG260" s="34"/>
      <c r="AH260" s="34"/>
      <c r="AI260" s="34"/>
      <c r="AJ260" s="35" t="str">
        <f>IF(' Peticions ET'!Z250="", "",' Peticions ET'!Z250)</f>
        <v/>
      </c>
      <c r="AK260" s="143"/>
      <c r="AL260" s="36"/>
      <c r="AM260" s="37" t="str">
        <f t="shared" si="59"/>
        <v/>
      </c>
      <c r="AN260" s="38" t="str">
        <f t="shared" si="60"/>
        <v/>
      </c>
      <c r="AO260" s="39" t="str">
        <f t="shared" si="61"/>
        <v/>
      </c>
      <c r="AP260" s="40" t="str">
        <f t="shared" si="62"/>
        <v/>
      </c>
      <c r="AQ260" s="229" t="str">
        <f t="shared" si="63"/>
        <v/>
      </c>
      <c r="AR260" s="220">
        <f>IF(A260="",0,IF(BJ260="S",COUNTIF($AQ$17:AQ260,AQ260),0))</f>
        <v>0</v>
      </c>
      <c r="AS260" s="41" t="str">
        <f t="shared" si="74"/>
        <v/>
      </c>
      <c r="AT260" s="42">
        <f xml:space="preserve"> IF(AS260&lt;&gt;"",VLOOKUP(AS260,Calculs!$B$2:$C$34,2,FALSE),0)</f>
        <v>0</v>
      </c>
      <c r="AU260" s="42">
        <f>IF(I260&lt;&gt;"",IF(LEFT(I260,1)="S", Calculs!$C$63,0),0)</f>
        <v>0</v>
      </c>
      <c r="AV260" s="42">
        <f>IF(J260&lt;&gt;"",IF(LEFT(J260,1)="S", Calculs!$C$53,0),0)</f>
        <v>0</v>
      </c>
      <c r="AW260" s="42">
        <f>IF(K260&lt;&gt;"",IF(LEFT(K260,1)="S", Calculs!$C$54,0),0)</f>
        <v>0</v>
      </c>
      <c r="AX260" s="43" t="str">
        <f t="shared" si="64"/>
        <v/>
      </c>
      <c r="AY260" s="43" t="str">
        <f t="shared" si="65"/>
        <v/>
      </c>
      <c r="AZ260" s="43">
        <f>SUMIF(Calculs!$B$2:$B$34,AX260,Calculs!$C$2:$C$34)</f>
        <v>0</v>
      </c>
      <c r="BA260" s="42">
        <f>IF(O260&lt;&gt;"",IF(LEFT(O260,1)="S", Calculs!$C$54,0),0)</f>
        <v>0</v>
      </c>
      <c r="BB260" s="42">
        <f>IF(P260&lt;&gt;"",IF(LEFT(P260,1)="S", Calculs!$C$53,0),0)</f>
        <v>0</v>
      </c>
      <c r="BC260" s="229" t="str">
        <f t="shared" si="66"/>
        <v/>
      </c>
      <c r="BD260" s="220">
        <f>IF(A260="",0, IF(BK260="S",COUNTIF($BC$17:BC260,BC260),0))</f>
        <v>0</v>
      </c>
      <c r="BE260" s="42">
        <f xml:space="preserve"> IF(Q260&lt;&gt;"",IF(Q260&lt;&gt;"Sense monitor",VLOOKUP(_xlfn.CONCAT(LEFT(Q260,2),IF(BF260="NO",".SA",".AA")),Calculs!$B$41:$C$48,2,FALSE),0),0)</f>
        <v>0</v>
      </c>
      <c r="BF260" s="42" t="str">
        <f t="shared" si="67"/>
        <v>NO</v>
      </c>
      <c r="BG260" s="43" t="str">
        <f t="shared" si="75"/>
        <v/>
      </c>
      <c r="BH260" s="42">
        <f>SUMIF(Calculs!$B$32:$B$36,TRIM(BG260),Calculs!$C$32:$C$36)</f>
        <v>0</v>
      </c>
      <c r="BI260" s="42">
        <f>IF(T260&lt;&gt;"",IF(LEFT(T260,1)="S", SUMIF(Calculs!$B$67:$B$70, TRIM(BG260), Calculs!$C$67:$C$70),0),0)</f>
        <v>0</v>
      </c>
      <c r="BJ260" s="40" t="str">
        <f t="shared" si="76"/>
        <v>N</v>
      </c>
      <c r="BK260" s="219" t="str">
        <f t="shared" si="68"/>
        <v>N</v>
      </c>
      <c r="BL260" s="42">
        <f t="shared" si="77"/>
        <v>0</v>
      </c>
      <c r="BM260" s="42"/>
      <c r="BN260" s="42"/>
      <c r="BO260" s="42">
        <f>IF(B260="",0,IF(AND(BJ260="S",AR260=1), VLOOKUP(B260,Calculs!$B$94:$D$99,3), 0) + IF(AND(BK260="S",BD260=1), VLOOKUP(B260,Calculs!$B$94:$F$99,5), 0))</f>
        <v>0</v>
      </c>
      <c r="BP260" s="40" t="str">
        <f t="shared" si="69"/>
        <v/>
      </c>
      <c r="BQ260" s="219" t="str">
        <f t="shared" si="70"/>
        <v/>
      </c>
      <c r="BR260" s="264" t="str">
        <f t="shared" si="71"/>
        <v/>
      </c>
      <c r="BS260" s="264" t="str">
        <f t="shared" si="72"/>
        <v/>
      </c>
    </row>
    <row r="261" spans="1:71" ht="12.75" customHeight="1">
      <c r="A261" s="217" t="str">
        <f>IF(' Peticions ET'!A251="", "",' Peticions ET'!A251)</f>
        <v/>
      </c>
      <c r="B261" s="167" t="str">
        <f t="shared" si="73"/>
        <v/>
      </c>
      <c r="C261" s="167" t="str">
        <f>IF(' Peticions ET'!B251="", "",' Peticions ET'!B251)</f>
        <v/>
      </c>
      <c r="D261" s="167" t="str">
        <f>IF(' Peticions ET'!C251="", "",' Peticions ET'!C251)</f>
        <v/>
      </c>
      <c r="E261" s="167" t="str">
        <f>IF(' Peticions ET'!D251="", "",' Peticions ET'!D251)</f>
        <v/>
      </c>
      <c r="F261" s="166" t="str">
        <f>IF(' Peticions ET'!E251="", "",' Peticions ET'!E251)</f>
        <v/>
      </c>
      <c r="G261" s="166" t="str">
        <f>IF(' Peticions ET'!F251="", "",' Peticions ET'!F251)</f>
        <v/>
      </c>
      <c r="H261" s="30" t="str">
        <f>IF(' Peticions ET'!G251="", "",' Peticions ET'!G251)</f>
        <v/>
      </c>
      <c r="I261" s="40" t="str">
        <f>IF(' Peticions ET'!H251="", "",' Peticions ET'!H251)</f>
        <v/>
      </c>
      <c r="J261" s="40" t="str">
        <f>IF(' Peticions ET'!I251="", "",' Peticions ET'!I251)</f>
        <v/>
      </c>
      <c r="K261" s="40" t="str">
        <f>IF(' Peticions ET'!J251="", "",' Peticions ET'!J251)</f>
        <v/>
      </c>
      <c r="L261" s="30" t="str">
        <f>IF(' Peticions ET'!K251="", "",' Peticions ET'!K251)</f>
        <v/>
      </c>
      <c r="M261" s="30" t="str">
        <f>IF(' Peticions ET'!L251="", "",' Peticions ET'!L251)</f>
        <v/>
      </c>
      <c r="N261" s="30" t="str">
        <f>IF(' Peticions ET'!M251="", "",' Peticions ET'!M251)</f>
        <v/>
      </c>
      <c r="O261" s="40" t="str">
        <f>IF(' Peticions ET'!O251="", "",' Peticions ET'!O251)</f>
        <v/>
      </c>
      <c r="P261" s="7" t="str">
        <f>IF(' Peticions ET'!N251="", "",' Peticions ET'!N251)</f>
        <v/>
      </c>
      <c r="Q261" s="31" t="str">
        <f>IF(' Peticions ET'!R251="", "",' Peticions ET'!R251)</f>
        <v/>
      </c>
      <c r="R261" s="31" t="str">
        <f>IF(' Peticions ET'!S251="", "",' Peticions ET'!S251)</f>
        <v/>
      </c>
      <c r="S261" t="str">
        <f>IF(' Peticions ET'!P251="", "",' Peticions ET'!P251)</f>
        <v/>
      </c>
      <c r="T261" s="264" t="str">
        <f>IF(' Peticions ET'!Q251="", "",' Peticions ET'!Q251)</f>
        <v/>
      </c>
      <c r="U261" s="1"/>
      <c r="V261" s="1"/>
      <c r="W261" s="3"/>
      <c r="X261" s="31"/>
      <c r="Y261" s="31"/>
      <c r="Z261" s="31"/>
      <c r="AA261" s="32"/>
      <c r="AB261" s="33"/>
      <c r="AC261" s="33"/>
      <c r="AD261" s="33"/>
      <c r="AE261" s="33"/>
      <c r="AF261" s="34"/>
      <c r="AG261" s="34"/>
      <c r="AH261" s="34"/>
      <c r="AI261" s="34"/>
      <c r="AJ261" s="35" t="str">
        <f>IF(' Peticions ET'!Z251="", "",' Peticions ET'!Z251)</f>
        <v/>
      </c>
      <c r="AK261" s="143"/>
      <c r="AL261" s="36"/>
      <c r="AM261" s="37" t="str">
        <f t="shared" si="59"/>
        <v/>
      </c>
      <c r="AN261" s="38" t="str">
        <f t="shared" si="60"/>
        <v/>
      </c>
      <c r="AO261" s="39" t="str">
        <f t="shared" si="61"/>
        <v/>
      </c>
      <c r="AP261" s="40" t="str">
        <f t="shared" si="62"/>
        <v/>
      </c>
      <c r="AQ261" s="229" t="str">
        <f t="shared" si="63"/>
        <v/>
      </c>
      <c r="AR261" s="220">
        <f>IF(A261="",0,IF(BJ261="S",COUNTIF($AQ$17:AQ261,AQ261),0))</f>
        <v>0</v>
      </c>
      <c r="AS261" s="41" t="str">
        <f t="shared" si="74"/>
        <v/>
      </c>
      <c r="AT261" s="42">
        <f xml:space="preserve"> IF(AS261&lt;&gt;"",VLOOKUP(AS261,Calculs!$B$2:$C$34,2,FALSE),0)</f>
        <v>0</v>
      </c>
      <c r="AU261" s="42">
        <f>IF(I261&lt;&gt;"",IF(LEFT(I261,1)="S", Calculs!$C$63,0),0)</f>
        <v>0</v>
      </c>
      <c r="AV261" s="42">
        <f>IF(J261&lt;&gt;"",IF(LEFT(J261,1)="S", Calculs!$C$53,0),0)</f>
        <v>0</v>
      </c>
      <c r="AW261" s="42">
        <f>IF(K261&lt;&gt;"",IF(LEFT(K261,1)="S", Calculs!$C$54,0),0)</f>
        <v>0</v>
      </c>
      <c r="AX261" s="43" t="str">
        <f t="shared" si="64"/>
        <v/>
      </c>
      <c r="AY261" s="43" t="str">
        <f t="shared" si="65"/>
        <v/>
      </c>
      <c r="AZ261" s="43">
        <f>SUMIF(Calculs!$B$2:$B$34,AX261,Calculs!$C$2:$C$34)</f>
        <v>0</v>
      </c>
      <c r="BA261" s="42">
        <f>IF(O261&lt;&gt;"",IF(LEFT(O261,1)="S", Calculs!$C$54,0),0)</f>
        <v>0</v>
      </c>
      <c r="BB261" s="42">
        <f>IF(P261&lt;&gt;"",IF(LEFT(P261,1)="S", Calculs!$C$53,0),0)</f>
        <v>0</v>
      </c>
      <c r="BC261" s="229" t="str">
        <f t="shared" si="66"/>
        <v/>
      </c>
      <c r="BD261" s="220">
        <f>IF(A261="",0, IF(BK261="S",COUNTIF($BC$17:BC261,BC261),0))</f>
        <v>0</v>
      </c>
      <c r="BE261" s="42">
        <f xml:space="preserve"> IF(Q261&lt;&gt;"",IF(Q261&lt;&gt;"Sense monitor",VLOOKUP(_xlfn.CONCAT(LEFT(Q261,2),IF(BF261="NO",".SA",".AA")),Calculs!$B$41:$C$48,2,FALSE),0),0)</f>
        <v>0</v>
      </c>
      <c r="BF261" s="42" t="str">
        <f t="shared" si="67"/>
        <v>NO</v>
      </c>
      <c r="BG261" s="43" t="str">
        <f t="shared" si="75"/>
        <v/>
      </c>
      <c r="BH261" s="42">
        <f>SUMIF(Calculs!$B$32:$B$36,TRIM(BG261),Calculs!$C$32:$C$36)</f>
        <v>0</v>
      </c>
      <c r="BI261" s="42">
        <f>IF(T261&lt;&gt;"",IF(LEFT(T261,1)="S", SUMIF(Calculs!$B$67:$B$70, TRIM(BG261), Calculs!$C$67:$C$70),0),0)</f>
        <v>0</v>
      </c>
      <c r="BJ261" s="40" t="str">
        <f t="shared" si="76"/>
        <v>N</v>
      </c>
      <c r="BK261" s="219" t="str">
        <f t="shared" si="68"/>
        <v>N</v>
      </c>
      <c r="BL261" s="42">
        <f t="shared" si="77"/>
        <v>0</v>
      </c>
      <c r="BM261" s="42"/>
      <c r="BN261" s="42"/>
      <c r="BO261" s="42">
        <f>IF(B261="",0,IF(AND(BJ261="S",AR261=1), VLOOKUP(B261,Calculs!$B$94:$D$99,3), 0) + IF(AND(BK261="S",BD261=1), VLOOKUP(B261,Calculs!$B$94:$F$99,5), 0))</f>
        <v>0</v>
      </c>
      <c r="BP261" s="40" t="str">
        <f t="shared" si="69"/>
        <v/>
      </c>
      <c r="BQ261" s="219" t="str">
        <f t="shared" si="70"/>
        <v/>
      </c>
      <c r="BR261" s="264" t="str">
        <f t="shared" si="71"/>
        <v/>
      </c>
      <c r="BS261" s="264" t="str">
        <f t="shared" si="72"/>
        <v/>
      </c>
    </row>
    <row r="262" spans="1:71" ht="12.75" customHeight="1">
      <c r="A262" s="217" t="str">
        <f>IF(' Peticions ET'!A252="", "",' Peticions ET'!A252)</f>
        <v/>
      </c>
      <c r="B262" s="167" t="str">
        <f t="shared" si="73"/>
        <v/>
      </c>
      <c r="C262" s="167" t="str">
        <f>IF(' Peticions ET'!B252="", "",' Peticions ET'!B252)</f>
        <v/>
      </c>
      <c r="D262" s="167" t="str">
        <f>IF(' Peticions ET'!C252="", "",' Peticions ET'!C252)</f>
        <v/>
      </c>
      <c r="E262" s="167" t="str">
        <f>IF(' Peticions ET'!D252="", "",' Peticions ET'!D252)</f>
        <v/>
      </c>
      <c r="F262" s="166" t="str">
        <f>IF(' Peticions ET'!E252="", "",' Peticions ET'!E252)</f>
        <v/>
      </c>
      <c r="G262" s="166" t="str">
        <f>IF(' Peticions ET'!F252="", "",' Peticions ET'!F252)</f>
        <v/>
      </c>
      <c r="H262" s="30" t="str">
        <f>IF(' Peticions ET'!G252="", "",' Peticions ET'!G252)</f>
        <v/>
      </c>
      <c r="I262" s="40" t="str">
        <f>IF(' Peticions ET'!H252="", "",' Peticions ET'!H252)</f>
        <v/>
      </c>
      <c r="J262" s="40" t="str">
        <f>IF(' Peticions ET'!I252="", "",' Peticions ET'!I252)</f>
        <v/>
      </c>
      <c r="K262" s="40" t="str">
        <f>IF(' Peticions ET'!J252="", "",' Peticions ET'!J252)</f>
        <v/>
      </c>
      <c r="L262" s="30" t="str">
        <f>IF(' Peticions ET'!K252="", "",' Peticions ET'!K252)</f>
        <v/>
      </c>
      <c r="M262" s="30" t="str">
        <f>IF(' Peticions ET'!L252="", "",' Peticions ET'!L252)</f>
        <v/>
      </c>
      <c r="N262" s="30" t="str">
        <f>IF(' Peticions ET'!M252="", "",' Peticions ET'!M252)</f>
        <v/>
      </c>
      <c r="O262" s="40" t="str">
        <f>IF(' Peticions ET'!O252="", "",' Peticions ET'!O252)</f>
        <v/>
      </c>
      <c r="P262" s="7" t="str">
        <f>IF(' Peticions ET'!N252="", "",' Peticions ET'!N252)</f>
        <v/>
      </c>
      <c r="Q262" s="31" t="str">
        <f>IF(' Peticions ET'!R252="", "",' Peticions ET'!R252)</f>
        <v/>
      </c>
      <c r="R262" s="31" t="str">
        <f>IF(' Peticions ET'!S252="", "",' Peticions ET'!S252)</f>
        <v/>
      </c>
      <c r="S262" t="str">
        <f>IF(' Peticions ET'!P252="", "",' Peticions ET'!P252)</f>
        <v/>
      </c>
      <c r="T262" s="264" t="str">
        <f>IF(' Peticions ET'!Q252="", "",' Peticions ET'!Q252)</f>
        <v/>
      </c>
      <c r="U262" s="1"/>
      <c r="V262" s="1"/>
      <c r="W262" s="3"/>
      <c r="X262" s="31"/>
      <c r="Y262" s="31"/>
      <c r="Z262" s="31"/>
      <c r="AA262" s="32"/>
      <c r="AB262" s="33"/>
      <c r="AC262" s="33"/>
      <c r="AD262" s="33"/>
      <c r="AE262" s="33"/>
      <c r="AF262" s="34"/>
      <c r="AG262" s="34"/>
      <c r="AH262" s="34"/>
      <c r="AI262" s="34"/>
      <c r="AJ262" s="35" t="str">
        <f>IF(' Peticions ET'!Z252="", "",' Peticions ET'!Z252)</f>
        <v/>
      </c>
      <c r="AK262" s="143"/>
      <c r="AL262" s="36"/>
      <c r="AM262" s="37" t="str">
        <f t="shared" si="59"/>
        <v/>
      </c>
      <c r="AN262" s="38" t="str">
        <f t="shared" si="60"/>
        <v/>
      </c>
      <c r="AO262" s="39" t="str">
        <f t="shared" si="61"/>
        <v/>
      </c>
      <c r="AP262" s="40" t="str">
        <f t="shared" si="62"/>
        <v/>
      </c>
      <c r="AQ262" s="229" t="str">
        <f t="shared" si="63"/>
        <v/>
      </c>
      <c r="AR262" s="220">
        <f>IF(A262="",0,IF(BJ262="S",COUNTIF($AQ$17:AQ262,AQ262),0))</f>
        <v>0</v>
      </c>
      <c r="AS262" s="41" t="str">
        <f t="shared" si="74"/>
        <v/>
      </c>
      <c r="AT262" s="42">
        <f xml:space="preserve"> IF(AS262&lt;&gt;"",VLOOKUP(AS262,Calculs!$B$2:$C$34,2,FALSE),0)</f>
        <v>0</v>
      </c>
      <c r="AU262" s="42">
        <f>IF(I262&lt;&gt;"",IF(LEFT(I262,1)="S", Calculs!$C$63,0),0)</f>
        <v>0</v>
      </c>
      <c r="AV262" s="42">
        <f>IF(J262&lt;&gt;"",IF(LEFT(J262,1)="S", Calculs!$C$53,0),0)</f>
        <v>0</v>
      </c>
      <c r="AW262" s="42">
        <f>IF(K262&lt;&gt;"",IF(LEFT(K262,1)="S", Calculs!$C$54,0),0)</f>
        <v>0</v>
      </c>
      <c r="AX262" s="43" t="str">
        <f t="shared" si="64"/>
        <v/>
      </c>
      <c r="AY262" s="43" t="str">
        <f t="shared" si="65"/>
        <v/>
      </c>
      <c r="AZ262" s="43">
        <f>SUMIF(Calculs!$B$2:$B$34,AX262,Calculs!$C$2:$C$34)</f>
        <v>0</v>
      </c>
      <c r="BA262" s="42">
        <f>IF(O262&lt;&gt;"",IF(LEFT(O262,1)="S", Calculs!$C$54,0),0)</f>
        <v>0</v>
      </c>
      <c r="BB262" s="42">
        <f>IF(P262&lt;&gt;"",IF(LEFT(P262,1)="S", Calculs!$C$53,0),0)</f>
        <v>0</v>
      </c>
      <c r="BC262" s="229" t="str">
        <f t="shared" si="66"/>
        <v/>
      </c>
      <c r="BD262" s="220">
        <f>IF(A262="",0, IF(BK262="S",COUNTIF($BC$17:BC262,BC262),0))</f>
        <v>0</v>
      </c>
      <c r="BE262" s="42">
        <f xml:space="preserve"> IF(Q262&lt;&gt;"",IF(Q262&lt;&gt;"Sense monitor",VLOOKUP(_xlfn.CONCAT(LEFT(Q262,2),IF(BF262="NO",".SA",".AA")),Calculs!$B$41:$C$48,2,FALSE),0),0)</f>
        <v>0</v>
      </c>
      <c r="BF262" s="42" t="str">
        <f t="shared" si="67"/>
        <v>NO</v>
      </c>
      <c r="BG262" s="43" t="str">
        <f t="shared" si="75"/>
        <v/>
      </c>
      <c r="BH262" s="42">
        <f>SUMIF(Calculs!$B$32:$B$36,TRIM(BG262),Calculs!$C$32:$C$36)</f>
        <v>0</v>
      </c>
      <c r="BI262" s="42">
        <f>IF(T262&lt;&gt;"",IF(LEFT(T262,1)="S", SUMIF(Calculs!$B$67:$B$70, TRIM(BG262), Calculs!$C$67:$C$70),0),0)</f>
        <v>0</v>
      </c>
      <c r="BJ262" s="40" t="str">
        <f t="shared" si="76"/>
        <v>N</v>
      </c>
      <c r="BK262" s="219" t="str">
        <f t="shared" si="68"/>
        <v>N</v>
      </c>
      <c r="BL262" s="42">
        <f t="shared" si="77"/>
        <v>0</v>
      </c>
      <c r="BM262" s="42"/>
      <c r="BN262" s="42"/>
      <c r="BO262" s="42">
        <f>IF(B262="",0,IF(AND(BJ262="S",AR262=1), VLOOKUP(B262,Calculs!$B$94:$D$99,3), 0) + IF(AND(BK262="S",BD262=1), VLOOKUP(B262,Calculs!$B$94:$F$99,5), 0))</f>
        <v>0</v>
      </c>
      <c r="BP262" s="40" t="str">
        <f t="shared" si="69"/>
        <v/>
      </c>
      <c r="BQ262" s="219" t="str">
        <f t="shared" si="70"/>
        <v/>
      </c>
      <c r="BR262" s="264" t="str">
        <f t="shared" si="71"/>
        <v/>
      </c>
      <c r="BS262" s="264" t="str">
        <f t="shared" si="72"/>
        <v/>
      </c>
    </row>
    <row r="263" spans="1:71" ht="12.75" customHeight="1">
      <c r="A263" s="217" t="str">
        <f>IF(' Peticions ET'!A253="", "",' Peticions ET'!A253)</f>
        <v/>
      </c>
      <c r="B263" s="167" t="str">
        <f t="shared" si="73"/>
        <v/>
      </c>
      <c r="C263" s="167" t="str">
        <f>IF(' Peticions ET'!B253="", "",' Peticions ET'!B253)</f>
        <v/>
      </c>
      <c r="D263" s="167" t="str">
        <f>IF(' Peticions ET'!C253="", "",' Peticions ET'!C253)</f>
        <v/>
      </c>
      <c r="E263" s="167" t="str">
        <f>IF(' Peticions ET'!D253="", "",' Peticions ET'!D253)</f>
        <v/>
      </c>
      <c r="F263" s="166" t="str">
        <f>IF(' Peticions ET'!E253="", "",' Peticions ET'!E253)</f>
        <v/>
      </c>
      <c r="G263" s="166" t="str">
        <f>IF(' Peticions ET'!F253="", "",' Peticions ET'!F253)</f>
        <v/>
      </c>
      <c r="H263" s="30" t="str">
        <f>IF(' Peticions ET'!G253="", "",' Peticions ET'!G253)</f>
        <v/>
      </c>
      <c r="I263" s="40" t="str">
        <f>IF(' Peticions ET'!H253="", "",' Peticions ET'!H253)</f>
        <v/>
      </c>
      <c r="J263" s="40" t="str">
        <f>IF(' Peticions ET'!I253="", "",' Peticions ET'!I253)</f>
        <v/>
      </c>
      <c r="K263" s="40" t="str">
        <f>IF(' Peticions ET'!J253="", "",' Peticions ET'!J253)</f>
        <v/>
      </c>
      <c r="L263" s="30" t="str">
        <f>IF(' Peticions ET'!K253="", "",' Peticions ET'!K253)</f>
        <v/>
      </c>
      <c r="M263" s="30" t="str">
        <f>IF(' Peticions ET'!L253="", "",' Peticions ET'!L253)</f>
        <v/>
      </c>
      <c r="N263" s="30" t="str">
        <f>IF(' Peticions ET'!M253="", "",' Peticions ET'!M253)</f>
        <v/>
      </c>
      <c r="O263" s="40" t="str">
        <f>IF(' Peticions ET'!O253="", "",' Peticions ET'!O253)</f>
        <v/>
      </c>
      <c r="P263" s="7" t="str">
        <f>IF(' Peticions ET'!N253="", "",' Peticions ET'!N253)</f>
        <v/>
      </c>
      <c r="Q263" s="31" t="str">
        <f>IF(' Peticions ET'!R253="", "",' Peticions ET'!R253)</f>
        <v/>
      </c>
      <c r="R263" s="31" t="str">
        <f>IF(' Peticions ET'!S253="", "",' Peticions ET'!S253)</f>
        <v/>
      </c>
      <c r="S263" t="str">
        <f>IF(' Peticions ET'!P253="", "",' Peticions ET'!P253)</f>
        <v/>
      </c>
      <c r="T263" s="264" t="str">
        <f>IF(' Peticions ET'!Q253="", "",' Peticions ET'!Q253)</f>
        <v/>
      </c>
      <c r="U263" s="1"/>
      <c r="V263" s="1"/>
      <c r="W263" s="3"/>
      <c r="X263" s="31"/>
      <c r="Y263" s="31"/>
      <c r="Z263" s="31"/>
      <c r="AA263" s="32"/>
      <c r="AB263" s="33"/>
      <c r="AC263" s="33"/>
      <c r="AD263" s="33"/>
      <c r="AE263" s="33"/>
      <c r="AF263" s="34"/>
      <c r="AG263" s="34"/>
      <c r="AH263" s="34"/>
      <c r="AI263" s="34"/>
      <c r="AJ263" s="35" t="str">
        <f>IF(' Peticions ET'!Z253="", "",' Peticions ET'!Z253)</f>
        <v/>
      </c>
      <c r="AK263" s="143"/>
      <c r="AL263" s="36"/>
      <c r="AM263" s="37" t="str">
        <f t="shared" si="59"/>
        <v/>
      </c>
      <c r="AN263" s="38" t="str">
        <f t="shared" si="60"/>
        <v/>
      </c>
      <c r="AO263" s="39" t="str">
        <f t="shared" si="61"/>
        <v/>
      </c>
      <c r="AP263" s="40" t="str">
        <f t="shared" si="62"/>
        <v/>
      </c>
      <c r="AQ263" s="229" t="str">
        <f t="shared" si="63"/>
        <v/>
      </c>
      <c r="AR263" s="220">
        <f>IF(A263="",0,IF(BJ263="S",COUNTIF($AQ$17:AQ263,AQ263),0))</f>
        <v>0</v>
      </c>
      <c r="AS263" s="41" t="str">
        <f t="shared" si="74"/>
        <v/>
      </c>
      <c r="AT263" s="42">
        <f xml:space="preserve"> IF(AS263&lt;&gt;"",VLOOKUP(AS263,Calculs!$B$2:$C$34,2,FALSE),0)</f>
        <v>0</v>
      </c>
      <c r="AU263" s="42">
        <f>IF(I263&lt;&gt;"",IF(LEFT(I263,1)="S", Calculs!$C$63,0),0)</f>
        <v>0</v>
      </c>
      <c r="AV263" s="42">
        <f>IF(J263&lt;&gt;"",IF(LEFT(J263,1)="S", Calculs!$C$53,0),0)</f>
        <v>0</v>
      </c>
      <c r="AW263" s="42">
        <f>IF(K263&lt;&gt;"",IF(LEFT(K263,1)="S", Calculs!$C$54,0),0)</f>
        <v>0</v>
      </c>
      <c r="AX263" s="43" t="str">
        <f t="shared" si="64"/>
        <v/>
      </c>
      <c r="AY263" s="43" t="str">
        <f t="shared" si="65"/>
        <v/>
      </c>
      <c r="AZ263" s="43">
        <f>SUMIF(Calculs!$B$2:$B$34,AX263,Calculs!$C$2:$C$34)</f>
        <v>0</v>
      </c>
      <c r="BA263" s="42">
        <f>IF(O263&lt;&gt;"",IF(LEFT(O263,1)="S", Calculs!$C$54,0),0)</f>
        <v>0</v>
      </c>
      <c r="BB263" s="42">
        <f>IF(P263&lt;&gt;"",IF(LEFT(P263,1)="S", Calculs!$C$53,0),0)</f>
        <v>0</v>
      </c>
      <c r="BC263" s="229" t="str">
        <f t="shared" si="66"/>
        <v/>
      </c>
      <c r="BD263" s="220">
        <f>IF(A263="",0, IF(BK263="S",COUNTIF($BC$17:BC263,BC263),0))</f>
        <v>0</v>
      </c>
      <c r="BE263" s="42">
        <f xml:space="preserve"> IF(Q263&lt;&gt;"",IF(Q263&lt;&gt;"Sense monitor",VLOOKUP(_xlfn.CONCAT(LEFT(Q263,2),IF(BF263="NO",".SA",".AA")),Calculs!$B$41:$C$48,2,FALSE),0),0)</f>
        <v>0</v>
      </c>
      <c r="BF263" s="42" t="str">
        <f t="shared" si="67"/>
        <v>NO</v>
      </c>
      <c r="BG263" s="43" t="str">
        <f t="shared" si="75"/>
        <v/>
      </c>
      <c r="BH263" s="42">
        <f>SUMIF(Calculs!$B$32:$B$36,TRIM(BG263),Calculs!$C$32:$C$36)</f>
        <v>0</v>
      </c>
      <c r="BI263" s="42">
        <f>IF(T263&lt;&gt;"",IF(LEFT(T263,1)="S", SUMIF(Calculs!$B$67:$B$70, TRIM(BG263), Calculs!$C$67:$C$70),0),0)</f>
        <v>0</v>
      </c>
      <c r="BJ263" s="40" t="str">
        <f t="shared" si="76"/>
        <v>N</v>
      </c>
      <c r="BK263" s="219" t="str">
        <f t="shared" si="68"/>
        <v>N</v>
      </c>
      <c r="BL263" s="42">
        <f t="shared" si="77"/>
        <v>0</v>
      </c>
      <c r="BM263" s="42"/>
      <c r="BN263" s="42"/>
      <c r="BO263" s="42">
        <f>IF(B263="",0,IF(AND(BJ263="S",AR263=1), VLOOKUP(B263,Calculs!$B$94:$D$99,3), 0) + IF(AND(BK263="S",BD263=1), VLOOKUP(B263,Calculs!$B$94:$F$99,5), 0))</f>
        <v>0</v>
      </c>
      <c r="BP263" s="40" t="str">
        <f t="shared" si="69"/>
        <v/>
      </c>
      <c r="BQ263" s="219" t="str">
        <f t="shared" si="70"/>
        <v/>
      </c>
      <c r="BR263" s="264" t="str">
        <f t="shared" si="71"/>
        <v/>
      </c>
      <c r="BS263" s="264" t="str">
        <f t="shared" si="72"/>
        <v/>
      </c>
    </row>
    <row r="264" spans="1:71" ht="12.75" customHeight="1">
      <c r="A264" s="217" t="str">
        <f>IF(' Peticions ET'!A254="", "",' Peticions ET'!A254)</f>
        <v/>
      </c>
      <c r="B264" s="167" t="str">
        <f t="shared" si="73"/>
        <v/>
      </c>
      <c r="C264" s="167" t="str">
        <f>IF(' Peticions ET'!B254="", "",' Peticions ET'!B254)</f>
        <v/>
      </c>
      <c r="D264" s="167" t="str">
        <f>IF(' Peticions ET'!C254="", "",' Peticions ET'!C254)</f>
        <v/>
      </c>
      <c r="E264" s="167" t="str">
        <f>IF(' Peticions ET'!D254="", "",' Peticions ET'!D254)</f>
        <v/>
      </c>
      <c r="F264" s="166" t="str">
        <f>IF(' Peticions ET'!E254="", "",' Peticions ET'!E254)</f>
        <v/>
      </c>
      <c r="G264" s="166" t="str">
        <f>IF(' Peticions ET'!F254="", "",' Peticions ET'!F254)</f>
        <v/>
      </c>
      <c r="H264" s="30" t="str">
        <f>IF(' Peticions ET'!G254="", "",' Peticions ET'!G254)</f>
        <v/>
      </c>
      <c r="I264" s="40" t="str">
        <f>IF(' Peticions ET'!H254="", "",' Peticions ET'!H254)</f>
        <v/>
      </c>
      <c r="J264" s="40" t="str">
        <f>IF(' Peticions ET'!I254="", "",' Peticions ET'!I254)</f>
        <v/>
      </c>
      <c r="K264" s="40" t="str">
        <f>IF(' Peticions ET'!J254="", "",' Peticions ET'!J254)</f>
        <v/>
      </c>
      <c r="L264" s="30" t="str">
        <f>IF(' Peticions ET'!K254="", "",' Peticions ET'!K254)</f>
        <v/>
      </c>
      <c r="M264" s="30" t="str">
        <f>IF(' Peticions ET'!L254="", "",' Peticions ET'!L254)</f>
        <v/>
      </c>
      <c r="N264" s="30" t="str">
        <f>IF(' Peticions ET'!M254="", "",' Peticions ET'!M254)</f>
        <v/>
      </c>
      <c r="O264" s="40" t="str">
        <f>IF(' Peticions ET'!O254="", "",' Peticions ET'!O254)</f>
        <v/>
      </c>
      <c r="P264" s="7" t="str">
        <f>IF(' Peticions ET'!N254="", "",' Peticions ET'!N254)</f>
        <v/>
      </c>
      <c r="Q264" s="31" t="str">
        <f>IF(' Peticions ET'!R254="", "",' Peticions ET'!R254)</f>
        <v/>
      </c>
      <c r="R264" s="31" t="str">
        <f>IF(' Peticions ET'!S254="", "",' Peticions ET'!S254)</f>
        <v/>
      </c>
      <c r="S264" t="str">
        <f>IF(' Peticions ET'!P254="", "",' Peticions ET'!P254)</f>
        <v/>
      </c>
      <c r="T264" s="264" t="str">
        <f>IF(' Peticions ET'!Q254="", "",' Peticions ET'!Q254)</f>
        <v/>
      </c>
      <c r="U264" s="1"/>
      <c r="V264" s="1"/>
      <c r="W264" s="3"/>
      <c r="X264" s="31"/>
      <c r="Y264" s="31"/>
      <c r="Z264" s="31"/>
      <c r="AA264" s="32"/>
      <c r="AB264" s="33"/>
      <c r="AC264" s="33"/>
      <c r="AD264" s="33"/>
      <c r="AE264" s="33"/>
      <c r="AF264" s="34"/>
      <c r="AG264" s="34"/>
      <c r="AH264" s="34"/>
      <c r="AI264" s="34"/>
      <c r="AJ264" s="35" t="str">
        <f>IF(' Peticions ET'!Z254="", "",' Peticions ET'!Z254)</f>
        <v/>
      </c>
      <c r="AK264" s="143"/>
      <c r="AL264" s="36"/>
      <c r="AM264" s="37" t="str">
        <f t="shared" si="59"/>
        <v/>
      </c>
      <c r="AN264" s="38" t="str">
        <f t="shared" si="60"/>
        <v/>
      </c>
      <c r="AO264" s="39" t="str">
        <f t="shared" si="61"/>
        <v/>
      </c>
      <c r="AP264" s="40" t="str">
        <f t="shared" si="62"/>
        <v/>
      </c>
      <c r="AQ264" s="229" t="str">
        <f t="shared" si="63"/>
        <v/>
      </c>
      <c r="AR264" s="220">
        <f>IF(A264="",0,IF(BJ264="S",COUNTIF($AQ$17:AQ264,AQ264),0))</f>
        <v>0</v>
      </c>
      <c r="AS264" s="41" t="str">
        <f t="shared" si="74"/>
        <v/>
      </c>
      <c r="AT264" s="42">
        <f xml:space="preserve"> IF(AS264&lt;&gt;"",VLOOKUP(AS264,Calculs!$B$2:$C$34,2,FALSE),0)</f>
        <v>0</v>
      </c>
      <c r="AU264" s="42">
        <f>IF(I264&lt;&gt;"",IF(LEFT(I264,1)="S", Calculs!$C$63,0),0)</f>
        <v>0</v>
      </c>
      <c r="AV264" s="42">
        <f>IF(J264&lt;&gt;"",IF(LEFT(J264,1)="S", Calculs!$C$53,0),0)</f>
        <v>0</v>
      </c>
      <c r="AW264" s="42">
        <f>IF(K264&lt;&gt;"",IF(LEFT(K264,1)="S", Calculs!$C$54,0),0)</f>
        <v>0</v>
      </c>
      <c r="AX264" s="43" t="str">
        <f t="shared" si="64"/>
        <v/>
      </c>
      <c r="AY264" s="43" t="str">
        <f t="shared" si="65"/>
        <v/>
      </c>
      <c r="AZ264" s="43">
        <f>SUMIF(Calculs!$B$2:$B$34,AX264,Calculs!$C$2:$C$34)</f>
        <v>0</v>
      </c>
      <c r="BA264" s="42">
        <f>IF(O264&lt;&gt;"",IF(LEFT(O264,1)="S", Calculs!$C$54,0),0)</f>
        <v>0</v>
      </c>
      <c r="BB264" s="42">
        <f>IF(P264&lt;&gt;"",IF(LEFT(P264,1)="S", Calculs!$C$53,0),0)</f>
        <v>0</v>
      </c>
      <c r="BC264" s="229" t="str">
        <f t="shared" si="66"/>
        <v/>
      </c>
      <c r="BD264" s="220">
        <f>IF(A264="",0, IF(BK264="S",COUNTIF($BC$17:BC264,BC264),0))</f>
        <v>0</v>
      </c>
      <c r="BE264" s="42">
        <f xml:space="preserve"> IF(Q264&lt;&gt;"",IF(Q264&lt;&gt;"Sense monitor",VLOOKUP(_xlfn.CONCAT(LEFT(Q264,2),IF(BF264="NO",".SA",".AA")),Calculs!$B$41:$C$48,2,FALSE),0),0)</f>
        <v>0</v>
      </c>
      <c r="BF264" s="42" t="str">
        <f t="shared" si="67"/>
        <v>NO</v>
      </c>
      <c r="BG264" s="43" t="str">
        <f t="shared" si="75"/>
        <v/>
      </c>
      <c r="BH264" s="42">
        <f>SUMIF(Calculs!$B$32:$B$36,TRIM(BG264),Calculs!$C$32:$C$36)</f>
        <v>0</v>
      </c>
      <c r="BI264" s="42">
        <f>IF(T264&lt;&gt;"",IF(LEFT(T264,1)="S", SUMIF(Calculs!$B$67:$B$70, TRIM(BG264), Calculs!$C$67:$C$70),0),0)</f>
        <v>0</v>
      </c>
      <c r="BJ264" s="40" t="str">
        <f t="shared" si="76"/>
        <v>N</v>
      </c>
      <c r="BK264" s="219" t="str">
        <f t="shared" si="68"/>
        <v>N</v>
      </c>
      <c r="BL264" s="42">
        <f t="shared" si="77"/>
        <v>0</v>
      </c>
      <c r="BM264" s="42"/>
      <c r="BN264" s="42"/>
      <c r="BO264" s="42">
        <f>IF(B264="",0,IF(AND(BJ264="S",AR264=1), VLOOKUP(B264,Calculs!$B$94:$D$99,3), 0) + IF(AND(BK264="S",BD264=1), VLOOKUP(B264,Calculs!$B$94:$F$99,5), 0))</f>
        <v>0</v>
      </c>
      <c r="BP264" s="40" t="str">
        <f t="shared" si="69"/>
        <v/>
      </c>
      <c r="BQ264" s="219" t="str">
        <f t="shared" si="70"/>
        <v/>
      </c>
      <c r="BR264" s="264" t="str">
        <f t="shared" si="71"/>
        <v/>
      </c>
      <c r="BS264" s="264" t="str">
        <f t="shared" si="72"/>
        <v/>
      </c>
    </row>
    <row r="265" spans="1:71" ht="12.75" customHeight="1">
      <c r="A265" s="217" t="str">
        <f>IF(' Peticions ET'!A255="", "",' Peticions ET'!A255)</f>
        <v/>
      </c>
      <c r="B265" s="167" t="str">
        <f t="shared" si="73"/>
        <v/>
      </c>
      <c r="C265" s="167" t="str">
        <f>IF(' Peticions ET'!B255="", "",' Peticions ET'!B255)</f>
        <v/>
      </c>
      <c r="D265" s="167" t="str">
        <f>IF(' Peticions ET'!C255="", "",' Peticions ET'!C255)</f>
        <v/>
      </c>
      <c r="E265" s="167" t="str">
        <f>IF(' Peticions ET'!D255="", "",' Peticions ET'!D255)</f>
        <v/>
      </c>
      <c r="F265" s="166" t="str">
        <f>IF(' Peticions ET'!E255="", "",' Peticions ET'!E255)</f>
        <v/>
      </c>
      <c r="G265" s="166" t="str">
        <f>IF(' Peticions ET'!F255="", "",' Peticions ET'!F255)</f>
        <v/>
      </c>
      <c r="H265" s="30" t="str">
        <f>IF(' Peticions ET'!G255="", "",' Peticions ET'!G255)</f>
        <v/>
      </c>
      <c r="I265" s="40" t="str">
        <f>IF(' Peticions ET'!H255="", "",' Peticions ET'!H255)</f>
        <v/>
      </c>
      <c r="J265" s="40" t="str">
        <f>IF(' Peticions ET'!I255="", "",' Peticions ET'!I255)</f>
        <v/>
      </c>
      <c r="K265" s="40" t="str">
        <f>IF(' Peticions ET'!J255="", "",' Peticions ET'!J255)</f>
        <v/>
      </c>
      <c r="L265" s="30" t="str">
        <f>IF(' Peticions ET'!K255="", "",' Peticions ET'!K255)</f>
        <v/>
      </c>
      <c r="M265" s="30" t="str">
        <f>IF(' Peticions ET'!L255="", "",' Peticions ET'!L255)</f>
        <v/>
      </c>
      <c r="N265" s="30" t="str">
        <f>IF(' Peticions ET'!M255="", "",' Peticions ET'!M255)</f>
        <v/>
      </c>
      <c r="O265" s="40" t="str">
        <f>IF(' Peticions ET'!O255="", "",' Peticions ET'!O255)</f>
        <v/>
      </c>
      <c r="P265" s="7" t="str">
        <f>IF(' Peticions ET'!N255="", "",' Peticions ET'!N255)</f>
        <v/>
      </c>
      <c r="Q265" s="31" t="str">
        <f>IF(' Peticions ET'!R255="", "",' Peticions ET'!R255)</f>
        <v/>
      </c>
      <c r="R265" s="31" t="str">
        <f>IF(' Peticions ET'!S255="", "",' Peticions ET'!S255)</f>
        <v/>
      </c>
      <c r="S265" t="str">
        <f>IF(' Peticions ET'!P255="", "",' Peticions ET'!P255)</f>
        <v/>
      </c>
      <c r="T265" s="264" t="str">
        <f>IF(' Peticions ET'!Q255="", "",' Peticions ET'!Q255)</f>
        <v/>
      </c>
      <c r="U265" s="1"/>
      <c r="V265" s="1"/>
      <c r="W265" s="3"/>
      <c r="X265" s="31"/>
      <c r="Y265" s="31"/>
      <c r="Z265" s="31"/>
      <c r="AA265" s="32"/>
      <c r="AB265" s="33"/>
      <c r="AC265" s="33"/>
      <c r="AD265" s="33"/>
      <c r="AE265" s="33"/>
      <c r="AF265" s="34"/>
      <c r="AG265" s="34"/>
      <c r="AH265" s="34"/>
      <c r="AI265" s="34"/>
      <c r="AJ265" s="35" t="str">
        <f>IF(' Peticions ET'!Z255="", "",' Peticions ET'!Z255)</f>
        <v/>
      </c>
      <c r="AK265" s="143"/>
      <c r="AL265" s="36"/>
      <c r="AM265" s="37" t="str">
        <f t="shared" si="59"/>
        <v/>
      </c>
      <c r="AN265" s="38" t="str">
        <f t="shared" si="60"/>
        <v/>
      </c>
      <c r="AO265" s="39" t="str">
        <f t="shared" si="61"/>
        <v/>
      </c>
      <c r="AP265" s="40" t="str">
        <f t="shared" si="62"/>
        <v/>
      </c>
      <c r="AQ265" s="229" t="str">
        <f t="shared" si="63"/>
        <v/>
      </c>
      <c r="AR265" s="220">
        <f>IF(A265="",0,IF(BJ265="S",COUNTIF($AQ$17:AQ265,AQ265),0))</f>
        <v>0</v>
      </c>
      <c r="AS265" s="41" t="str">
        <f t="shared" si="74"/>
        <v/>
      </c>
      <c r="AT265" s="42">
        <f xml:space="preserve"> IF(AS265&lt;&gt;"",VLOOKUP(AS265,Calculs!$B$2:$C$34,2,FALSE),0)</f>
        <v>0</v>
      </c>
      <c r="AU265" s="42">
        <f>IF(I265&lt;&gt;"",IF(LEFT(I265,1)="S", Calculs!$C$63,0),0)</f>
        <v>0</v>
      </c>
      <c r="AV265" s="42">
        <f>IF(J265&lt;&gt;"",IF(LEFT(J265,1)="S", Calculs!$C$53,0),0)</f>
        <v>0</v>
      </c>
      <c r="AW265" s="42">
        <f>IF(K265&lt;&gt;"",IF(LEFT(K265,1)="S", Calculs!$C$54,0),0)</f>
        <v>0</v>
      </c>
      <c r="AX265" s="43" t="str">
        <f t="shared" si="64"/>
        <v/>
      </c>
      <c r="AY265" s="43" t="str">
        <f t="shared" si="65"/>
        <v/>
      </c>
      <c r="AZ265" s="43">
        <f>SUMIF(Calculs!$B$2:$B$34,AX265,Calculs!$C$2:$C$34)</f>
        <v>0</v>
      </c>
      <c r="BA265" s="42">
        <f>IF(O265&lt;&gt;"",IF(LEFT(O265,1)="S", Calculs!$C$54,0),0)</f>
        <v>0</v>
      </c>
      <c r="BB265" s="42">
        <f>IF(P265&lt;&gt;"",IF(LEFT(P265,1)="S", Calculs!$C$53,0),0)</f>
        <v>0</v>
      </c>
      <c r="BC265" s="229" t="str">
        <f t="shared" si="66"/>
        <v/>
      </c>
      <c r="BD265" s="220">
        <f>IF(A265="",0, IF(BK265="S",COUNTIF($BC$17:BC265,BC265),0))</f>
        <v>0</v>
      </c>
      <c r="BE265" s="42">
        <f xml:space="preserve"> IF(Q265&lt;&gt;"",IF(Q265&lt;&gt;"Sense monitor",VLOOKUP(_xlfn.CONCAT(LEFT(Q265,2),IF(BF265="NO",".SA",".AA")),Calculs!$B$41:$C$48,2,FALSE),0),0)</f>
        <v>0</v>
      </c>
      <c r="BF265" s="42" t="str">
        <f t="shared" si="67"/>
        <v>NO</v>
      </c>
      <c r="BG265" s="43" t="str">
        <f t="shared" si="75"/>
        <v/>
      </c>
      <c r="BH265" s="42">
        <f>SUMIF(Calculs!$B$32:$B$36,TRIM(BG265),Calculs!$C$32:$C$36)</f>
        <v>0</v>
      </c>
      <c r="BI265" s="42">
        <f>IF(T265&lt;&gt;"",IF(LEFT(T265,1)="S", SUMIF(Calculs!$B$67:$B$70, TRIM(BG265), Calculs!$C$67:$C$70),0),0)</f>
        <v>0</v>
      </c>
      <c r="BJ265" s="40" t="str">
        <f t="shared" si="76"/>
        <v>N</v>
      </c>
      <c r="BK265" s="219" t="str">
        <f t="shared" si="68"/>
        <v>N</v>
      </c>
      <c r="BL265" s="42">
        <f t="shared" si="77"/>
        <v>0</v>
      </c>
      <c r="BM265" s="42"/>
      <c r="BN265" s="42"/>
      <c r="BO265" s="42">
        <f>IF(B265="",0,IF(AND(BJ265="S",AR265=1), VLOOKUP(B265,Calculs!$B$94:$D$99,3), 0) + IF(AND(BK265="S",BD265=1), VLOOKUP(B265,Calculs!$B$94:$F$99,5), 0))</f>
        <v>0</v>
      </c>
      <c r="BP265" s="40" t="str">
        <f t="shared" si="69"/>
        <v/>
      </c>
      <c r="BQ265" s="219" t="str">
        <f t="shared" si="70"/>
        <v/>
      </c>
      <c r="BR265" s="264" t="str">
        <f t="shared" si="71"/>
        <v/>
      </c>
      <c r="BS265" s="264" t="str">
        <f t="shared" si="72"/>
        <v/>
      </c>
    </row>
    <row r="266" spans="1:71" ht="12.75" customHeight="1">
      <c r="A266" s="217" t="str">
        <f>IF(' Peticions ET'!A256="", "",' Peticions ET'!A256)</f>
        <v/>
      </c>
      <c r="B266" s="167" t="str">
        <f t="shared" si="73"/>
        <v/>
      </c>
      <c r="C266" s="167" t="str">
        <f>IF(' Peticions ET'!B256="", "",' Peticions ET'!B256)</f>
        <v/>
      </c>
      <c r="D266" s="167" t="str">
        <f>IF(' Peticions ET'!C256="", "",' Peticions ET'!C256)</f>
        <v/>
      </c>
      <c r="E266" s="167" t="str">
        <f>IF(' Peticions ET'!D256="", "",' Peticions ET'!D256)</f>
        <v/>
      </c>
      <c r="F266" s="166" t="str">
        <f>IF(' Peticions ET'!E256="", "",' Peticions ET'!E256)</f>
        <v/>
      </c>
      <c r="G266" s="166" t="str">
        <f>IF(' Peticions ET'!F256="", "",' Peticions ET'!F256)</f>
        <v/>
      </c>
      <c r="H266" s="30" t="str">
        <f>IF(' Peticions ET'!G256="", "",' Peticions ET'!G256)</f>
        <v/>
      </c>
      <c r="I266" s="40" t="str">
        <f>IF(' Peticions ET'!H256="", "",' Peticions ET'!H256)</f>
        <v/>
      </c>
      <c r="J266" s="40" t="str">
        <f>IF(' Peticions ET'!I256="", "",' Peticions ET'!I256)</f>
        <v/>
      </c>
      <c r="K266" s="40" t="str">
        <f>IF(' Peticions ET'!J256="", "",' Peticions ET'!J256)</f>
        <v/>
      </c>
      <c r="L266" s="30" t="str">
        <f>IF(' Peticions ET'!K256="", "",' Peticions ET'!K256)</f>
        <v/>
      </c>
      <c r="M266" s="30" t="str">
        <f>IF(' Peticions ET'!L256="", "",' Peticions ET'!L256)</f>
        <v/>
      </c>
      <c r="N266" s="30" t="str">
        <f>IF(' Peticions ET'!M256="", "",' Peticions ET'!M256)</f>
        <v/>
      </c>
      <c r="O266" s="40" t="str">
        <f>IF(' Peticions ET'!O256="", "",' Peticions ET'!O256)</f>
        <v/>
      </c>
      <c r="P266" s="7" t="str">
        <f>IF(' Peticions ET'!N256="", "",' Peticions ET'!N256)</f>
        <v/>
      </c>
      <c r="Q266" s="31" t="str">
        <f>IF(' Peticions ET'!R256="", "",' Peticions ET'!R256)</f>
        <v/>
      </c>
      <c r="R266" s="31" t="str">
        <f>IF(' Peticions ET'!S256="", "",' Peticions ET'!S256)</f>
        <v/>
      </c>
      <c r="S266" t="str">
        <f>IF(' Peticions ET'!P256="", "",' Peticions ET'!P256)</f>
        <v/>
      </c>
      <c r="T266" s="264" t="str">
        <f>IF(' Peticions ET'!Q256="", "",' Peticions ET'!Q256)</f>
        <v/>
      </c>
      <c r="U266" s="1"/>
      <c r="V266" s="1"/>
      <c r="W266" s="3"/>
      <c r="X266" s="31"/>
      <c r="Y266" s="31"/>
      <c r="Z266" s="31"/>
      <c r="AA266" s="32"/>
      <c r="AB266" s="33"/>
      <c r="AC266" s="33"/>
      <c r="AD266" s="33"/>
      <c r="AE266" s="33"/>
      <c r="AF266" s="34"/>
      <c r="AG266" s="34"/>
      <c r="AH266" s="34"/>
      <c r="AI266" s="34"/>
      <c r="AJ266" s="35" t="str">
        <f>IF(' Peticions ET'!Z256="", "",' Peticions ET'!Z256)</f>
        <v/>
      </c>
      <c r="AK266" s="143"/>
      <c r="AL266" s="36"/>
      <c r="AM266" s="37" t="str">
        <f t="shared" si="59"/>
        <v/>
      </c>
      <c r="AN266" s="38" t="str">
        <f t="shared" si="60"/>
        <v/>
      </c>
      <c r="AO266" s="39" t="str">
        <f t="shared" si="61"/>
        <v/>
      </c>
      <c r="AP266" s="40" t="str">
        <f t="shared" si="62"/>
        <v/>
      </c>
      <c r="AQ266" s="229" t="str">
        <f t="shared" si="63"/>
        <v/>
      </c>
      <c r="AR266" s="220">
        <f>IF(A266="",0,IF(BJ266="S",COUNTIF($AQ$17:AQ266,AQ266),0))</f>
        <v>0</v>
      </c>
      <c r="AS266" s="41" t="str">
        <f t="shared" si="74"/>
        <v/>
      </c>
      <c r="AT266" s="42">
        <f xml:space="preserve"> IF(AS266&lt;&gt;"",VLOOKUP(AS266,Calculs!$B$2:$C$34,2,FALSE),0)</f>
        <v>0</v>
      </c>
      <c r="AU266" s="42">
        <f>IF(I266&lt;&gt;"",IF(LEFT(I266,1)="S", Calculs!$C$63,0),0)</f>
        <v>0</v>
      </c>
      <c r="AV266" s="42">
        <f>IF(J266&lt;&gt;"",IF(LEFT(J266,1)="S", Calculs!$C$53,0),0)</f>
        <v>0</v>
      </c>
      <c r="AW266" s="42">
        <f>IF(K266&lt;&gt;"",IF(LEFT(K266,1)="S", Calculs!$C$54,0),0)</f>
        <v>0</v>
      </c>
      <c r="AX266" s="43" t="str">
        <f t="shared" si="64"/>
        <v/>
      </c>
      <c r="AY266" s="43" t="str">
        <f t="shared" si="65"/>
        <v/>
      </c>
      <c r="AZ266" s="43">
        <f>SUMIF(Calculs!$B$2:$B$34,AX266,Calculs!$C$2:$C$34)</f>
        <v>0</v>
      </c>
      <c r="BA266" s="42">
        <f>IF(O266&lt;&gt;"",IF(LEFT(O266,1)="S", Calculs!$C$54,0),0)</f>
        <v>0</v>
      </c>
      <c r="BB266" s="42">
        <f>IF(P266&lt;&gt;"",IF(LEFT(P266,1)="S", Calculs!$C$53,0),0)</f>
        <v>0</v>
      </c>
      <c r="BC266" s="229" t="str">
        <f t="shared" si="66"/>
        <v/>
      </c>
      <c r="BD266" s="220">
        <f>IF(A266="",0, IF(BK266="S",COUNTIF($BC$17:BC266,BC266),0))</f>
        <v>0</v>
      </c>
      <c r="BE266" s="42">
        <f xml:space="preserve"> IF(Q266&lt;&gt;"",IF(Q266&lt;&gt;"Sense monitor",VLOOKUP(_xlfn.CONCAT(LEFT(Q266,2),IF(BF266="NO",".SA",".AA")),Calculs!$B$41:$C$48,2,FALSE),0),0)</f>
        <v>0</v>
      </c>
      <c r="BF266" s="42" t="str">
        <f t="shared" si="67"/>
        <v>NO</v>
      </c>
      <c r="BG266" s="43" t="str">
        <f t="shared" si="75"/>
        <v/>
      </c>
      <c r="BH266" s="42">
        <f>SUMIF(Calculs!$B$32:$B$36,TRIM(BG266),Calculs!$C$32:$C$36)</f>
        <v>0</v>
      </c>
      <c r="BI266" s="42">
        <f>IF(T266&lt;&gt;"",IF(LEFT(T266,1)="S", SUMIF(Calculs!$B$67:$B$70, TRIM(BG266), Calculs!$C$67:$C$70),0),0)</f>
        <v>0</v>
      </c>
      <c r="BJ266" s="40" t="str">
        <f t="shared" si="76"/>
        <v>N</v>
      </c>
      <c r="BK266" s="219" t="str">
        <f t="shared" si="68"/>
        <v>N</v>
      </c>
      <c r="BL266" s="42">
        <f t="shared" si="77"/>
        <v>0</v>
      </c>
      <c r="BM266" s="42"/>
      <c r="BN266" s="42"/>
      <c r="BO266" s="42">
        <f>IF(B266="",0,IF(AND(BJ266="S",AR266=1), VLOOKUP(B266,Calculs!$B$94:$D$99,3), 0) + IF(AND(BK266="S",BD266=1), VLOOKUP(B266,Calculs!$B$94:$F$99,5), 0))</f>
        <v>0</v>
      </c>
      <c r="BP266" s="40" t="str">
        <f t="shared" si="69"/>
        <v/>
      </c>
      <c r="BQ266" s="219" t="str">
        <f t="shared" si="70"/>
        <v/>
      </c>
      <c r="BR266" s="264" t="str">
        <f t="shared" si="71"/>
        <v/>
      </c>
      <c r="BS266" s="264" t="str">
        <f t="shared" si="72"/>
        <v/>
      </c>
    </row>
    <row r="267" spans="1:71" ht="12.75" customHeight="1">
      <c r="A267" s="217" t="str">
        <f>IF(' Peticions ET'!A257="", "",' Peticions ET'!A257)</f>
        <v/>
      </c>
      <c r="B267" s="167" t="str">
        <f t="shared" si="73"/>
        <v/>
      </c>
      <c r="C267" s="167" t="str">
        <f>IF(' Peticions ET'!B257="", "",' Peticions ET'!B257)</f>
        <v/>
      </c>
      <c r="D267" s="167" t="str">
        <f>IF(' Peticions ET'!C257="", "",' Peticions ET'!C257)</f>
        <v/>
      </c>
      <c r="E267" s="167" t="str">
        <f>IF(' Peticions ET'!D257="", "",' Peticions ET'!D257)</f>
        <v/>
      </c>
      <c r="F267" s="166" t="str">
        <f>IF(' Peticions ET'!E257="", "",' Peticions ET'!E257)</f>
        <v/>
      </c>
      <c r="G267" s="166" t="str">
        <f>IF(' Peticions ET'!F257="", "",' Peticions ET'!F257)</f>
        <v/>
      </c>
      <c r="H267" s="30" t="str">
        <f>IF(' Peticions ET'!G257="", "",' Peticions ET'!G257)</f>
        <v/>
      </c>
      <c r="I267" s="40" t="str">
        <f>IF(' Peticions ET'!H257="", "",' Peticions ET'!H257)</f>
        <v/>
      </c>
      <c r="J267" s="40" t="str">
        <f>IF(' Peticions ET'!I257="", "",' Peticions ET'!I257)</f>
        <v/>
      </c>
      <c r="K267" s="40" t="str">
        <f>IF(' Peticions ET'!J257="", "",' Peticions ET'!J257)</f>
        <v/>
      </c>
      <c r="L267" s="30" t="str">
        <f>IF(' Peticions ET'!K257="", "",' Peticions ET'!K257)</f>
        <v/>
      </c>
      <c r="M267" s="30" t="str">
        <f>IF(' Peticions ET'!L257="", "",' Peticions ET'!L257)</f>
        <v/>
      </c>
      <c r="N267" s="30" t="str">
        <f>IF(' Peticions ET'!M257="", "",' Peticions ET'!M257)</f>
        <v/>
      </c>
      <c r="O267" s="40" t="str">
        <f>IF(' Peticions ET'!O257="", "",' Peticions ET'!O257)</f>
        <v/>
      </c>
      <c r="P267" s="7" t="str">
        <f>IF(' Peticions ET'!N257="", "",' Peticions ET'!N257)</f>
        <v/>
      </c>
      <c r="Q267" s="31" t="str">
        <f>IF(' Peticions ET'!R257="", "",' Peticions ET'!R257)</f>
        <v/>
      </c>
      <c r="R267" s="31" t="str">
        <f>IF(' Peticions ET'!S257="", "",' Peticions ET'!S257)</f>
        <v/>
      </c>
      <c r="S267" t="str">
        <f>IF(' Peticions ET'!P257="", "",' Peticions ET'!P257)</f>
        <v/>
      </c>
      <c r="T267" s="264" t="str">
        <f>IF(' Peticions ET'!Q257="", "",' Peticions ET'!Q257)</f>
        <v/>
      </c>
      <c r="U267" s="1"/>
      <c r="V267" s="1"/>
      <c r="W267" s="3"/>
      <c r="X267" s="31"/>
      <c r="Y267" s="31"/>
      <c r="Z267" s="31"/>
      <c r="AA267" s="32"/>
      <c r="AB267" s="33"/>
      <c r="AC267" s="33"/>
      <c r="AD267" s="33"/>
      <c r="AE267" s="33"/>
      <c r="AF267" s="34"/>
      <c r="AG267" s="34"/>
      <c r="AH267" s="34"/>
      <c r="AI267" s="34"/>
      <c r="AJ267" s="35" t="str">
        <f>IF(' Peticions ET'!Z257="", "",' Peticions ET'!Z257)</f>
        <v/>
      </c>
      <c r="AK267" s="143"/>
      <c r="AL267" s="36"/>
      <c r="AM267" s="37" t="str">
        <f t="shared" si="59"/>
        <v/>
      </c>
      <c r="AN267" s="38" t="str">
        <f t="shared" si="60"/>
        <v/>
      </c>
      <c r="AO267" s="39" t="str">
        <f t="shared" si="61"/>
        <v/>
      </c>
      <c r="AP267" s="40" t="str">
        <f t="shared" si="62"/>
        <v/>
      </c>
      <c r="AQ267" s="229" t="str">
        <f t="shared" si="63"/>
        <v/>
      </c>
      <c r="AR267" s="220">
        <f>IF(A267="",0,IF(BJ267="S",COUNTIF($AQ$17:AQ267,AQ267),0))</f>
        <v>0</v>
      </c>
      <c r="AS267" s="41" t="str">
        <f t="shared" si="74"/>
        <v/>
      </c>
      <c r="AT267" s="42">
        <f xml:space="preserve"> IF(AS267&lt;&gt;"",VLOOKUP(AS267,Calculs!$B$2:$C$34,2,FALSE),0)</f>
        <v>0</v>
      </c>
      <c r="AU267" s="42">
        <f>IF(I267&lt;&gt;"",IF(LEFT(I267,1)="S", Calculs!$C$63,0),0)</f>
        <v>0</v>
      </c>
      <c r="AV267" s="42">
        <f>IF(J267&lt;&gt;"",IF(LEFT(J267,1)="S", Calculs!$C$53,0),0)</f>
        <v>0</v>
      </c>
      <c r="AW267" s="42">
        <f>IF(K267&lt;&gt;"",IF(LEFT(K267,1)="S", Calculs!$C$54,0),0)</f>
        <v>0</v>
      </c>
      <c r="AX267" s="43" t="str">
        <f t="shared" si="64"/>
        <v/>
      </c>
      <c r="AY267" s="43" t="str">
        <f t="shared" si="65"/>
        <v/>
      </c>
      <c r="AZ267" s="43">
        <f>SUMIF(Calculs!$B$2:$B$34,AX267,Calculs!$C$2:$C$34)</f>
        <v>0</v>
      </c>
      <c r="BA267" s="42">
        <f>IF(O267&lt;&gt;"",IF(LEFT(O267,1)="S", Calculs!$C$54,0),0)</f>
        <v>0</v>
      </c>
      <c r="BB267" s="42">
        <f>IF(P267&lt;&gt;"",IF(LEFT(P267,1)="S", Calculs!$C$53,0),0)</f>
        <v>0</v>
      </c>
      <c r="BC267" s="229" t="str">
        <f t="shared" si="66"/>
        <v/>
      </c>
      <c r="BD267" s="220">
        <f>IF(A267="",0, IF(BK267="S",COUNTIF($BC$17:BC267,BC267),0))</f>
        <v>0</v>
      </c>
      <c r="BE267" s="42">
        <f xml:space="preserve"> IF(Q267&lt;&gt;"",IF(Q267&lt;&gt;"Sense monitor",VLOOKUP(_xlfn.CONCAT(LEFT(Q267,2),IF(BF267="NO",".SA",".AA")),Calculs!$B$41:$C$48,2,FALSE),0),0)</f>
        <v>0</v>
      </c>
      <c r="BF267" s="42" t="str">
        <f t="shared" si="67"/>
        <v>NO</v>
      </c>
      <c r="BG267" s="43" t="str">
        <f t="shared" si="75"/>
        <v/>
      </c>
      <c r="BH267" s="42">
        <f>SUMIF(Calculs!$B$32:$B$36,TRIM(BG267),Calculs!$C$32:$C$36)</f>
        <v>0</v>
      </c>
      <c r="BI267" s="42">
        <f>IF(T267&lt;&gt;"",IF(LEFT(T267,1)="S", SUMIF(Calculs!$B$67:$B$70, TRIM(BG267), Calculs!$C$67:$C$70),0),0)</f>
        <v>0</v>
      </c>
      <c r="BJ267" s="40" t="str">
        <f t="shared" si="76"/>
        <v>N</v>
      </c>
      <c r="BK267" s="219" t="str">
        <f t="shared" si="68"/>
        <v>N</v>
      </c>
      <c r="BL267" s="42">
        <f t="shared" si="77"/>
        <v>0</v>
      </c>
      <c r="BM267" s="42"/>
      <c r="BN267" s="42"/>
      <c r="BO267" s="42">
        <f>IF(B267="",0,IF(AND(BJ267="S",AR267=1), VLOOKUP(B267,Calculs!$B$94:$D$99,3), 0) + IF(AND(BK267="S",BD267=1), VLOOKUP(B267,Calculs!$B$94:$F$99,5), 0))</f>
        <v>0</v>
      </c>
      <c r="BP267" s="40" t="str">
        <f t="shared" si="69"/>
        <v/>
      </c>
      <c r="BQ267" s="219" t="str">
        <f t="shared" si="70"/>
        <v/>
      </c>
      <c r="BR267" s="264" t="str">
        <f t="shared" si="71"/>
        <v/>
      </c>
      <c r="BS267" s="264" t="str">
        <f t="shared" si="72"/>
        <v/>
      </c>
    </row>
    <row r="268" spans="1:71" ht="12.75" customHeight="1">
      <c r="A268" s="217" t="str">
        <f>IF(' Peticions ET'!A258="", "",' Peticions ET'!A258)</f>
        <v/>
      </c>
      <c r="B268" s="167" t="str">
        <f t="shared" si="73"/>
        <v/>
      </c>
      <c r="C268" s="167" t="str">
        <f>IF(' Peticions ET'!B258="", "",' Peticions ET'!B258)</f>
        <v/>
      </c>
      <c r="D268" s="167" t="str">
        <f>IF(' Peticions ET'!C258="", "",' Peticions ET'!C258)</f>
        <v/>
      </c>
      <c r="E268" s="167" t="str">
        <f>IF(' Peticions ET'!D258="", "",' Peticions ET'!D258)</f>
        <v/>
      </c>
      <c r="F268" s="166" t="str">
        <f>IF(' Peticions ET'!E258="", "",' Peticions ET'!E258)</f>
        <v/>
      </c>
      <c r="G268" s="166" t="str">
        <f>IF(' Peticions ET'!F258="", "",' Peticions ET'!F258)</f>
        <v/>
      </c>
      <c r="H268" s="30" t="str">
        <f>IF(' Peticions ET'!G258="", "",' Peticions ET'!G258)</f>
        <v/>
      </c>
      <c r="I268" s="40" t="str">
        <f>IF(' Peticions ET'!H258="", "",' Peticions ET'!H258)</f>
        <v/>
      </c>
      <c r="J268" s="40" t="str">
        <f>IF(' Peticions ET'!I258="", "",' Peticions ET'!I258)</f>
        <v/>
      </c>
      <c r="K268" s="40" t="str">
        <f>IF(' Peticions ET'!J258="", "",' Peticions ET'!J258)</f>
        <v/>
      </c>
      <c r="L268" s="30" t="str">
        <f>IF(' Peticions ET'!K258="", "",' Peticions ET'!K258)</f>
        <v/>
      </c>
      <c r="M268" s="30" t="str">
        <f>IF(' Peticions ET'!L258="", "",' Peticions ET'!L258)</f>
        <v/>
      </c>
      <c r="N268" s="30" t="str">
        <f>IF(' Peticions ET'!M258="", "",' Peticions ET'!M258)</f>
        <v/>
      </c>
      <c r="O268" s="40" t="str">
        <f>IF(' Peticions ET'!O258="", "",' Peticions ET'!O258)</f>
        <v/>
      </c>
      <c r="P268" s="7" t="str">
        <f>IF(' Peticions ET'!N258="", "",' Peticions ET'!N258)</f>
        <v/>
      </c>
      <c r="Q268" s="31" t="str">
        <f>IF(' Peticions ET'!R258="", "",' Peticions ET'!R258)</f>
        <v/>
      </c>
      <c r="R268" s="31" t="str">
        <f>IF(' Peticions ET'!S258="", "",' Peticions ET'!S258)</f>
        <v/>
      </c>
      <c r="S268" t="str">
        <f>IF(' Peticions ET'!P258="", "",' Peticions ET'!P258)</f>
        <v/>
      </c>
      <c r="T268" s="264" t="str">
        <f>IF(' Peticions ET'!Q258="", "",' Peticions ET'!Q258)</f>
        <v/>
      </c>
      <c r="U268" s="1"/>
      <c r="V268" s="1"/>
      <c r="W268" s="3"/>
      <c r="X268" s="31"/>
      <c r="Y268" s="31"/>
      <c r="Z268" s="31"/>
      <c r="AA268" s="32"/>
      <c r="AB268" s="33"/>
      <c r="AC268" s="33"/>
      <c r="AD268" s="33"/>
      <c r="AE268" s="33"/>
      <c r="AF268" s="34"/>
      <c r="AG268" s="34"/>
      <c r="AH268" s="34"/>
      <c r="AI268" s="34"/>
      <c r="AJ268" s="35" t="str">
        <f>IF(' Peticions ET'!Z258="", "",' Peticions ET'!Z258)</f>
        <v/>
      </c>
      <c r="AK268" s="143"/>
      <c r="AL268" s="36"/>
      <c r="AM268" s="37" t="str">
        <f t="shared" si="59"/>
        <v/>
      </c>
      <c r="AN268" s="38" t="str">
        <f t="shared" si="60"/>
        <v/>
      </c>
      <c r="AO268" s="39" t="str">
        <f t="shared" si="61"/>
        <v/>
      </c>
      <c r="AP268" s="40" t="str">
        <f t="shared" si="62"/>
        <v/>
      </c>
      <c r="AQ268" s="229" t="str">
        <f t="shared" si="63"/>
        <v/>
      </c>
      <c r="AR268" s="220">
        <f>IF(A268="",0,IF(BJ268="S",COUNTIF($AQ$17:AQ268,AQ268),0))</f>
        <v>0</v>
      </c>
      <c r="AS268" s="41" t="str">
        <f t="shared" si="74"/>
        <v/>
      </c>
      <c r="AT268" s="42">
        <f xml:space="preserve"> IF(AS268&lt;&gt;"",VLOOKUP(AS268,Calculs!$B$2:$C$34,2,FALSE),0)</f>
        <v>0</v>
      </c>
      <c r="AU268" s="42">
        <f>IF(I268&lt;&gt;"",IF(LEFT(I268,1)="S", Calculs!$C$63,0),0)</f>
        <v>0</v>
      </c>
      <c r="AV268" s="42">
        <f>IF(J268&lt;&gt;"",IF(LEFT(J268,1)="S", Calculs!$C$53,0),0)</f>
        <v>0</v>
      </c>
      <c r="AW268" s="42">
        <f>IF(K268&lt;&gt;"",IF(LEFT(K268,1)="S", Calculs!$C$54,0),0)</f>
        <v>0</v>
      </c>
      <c r="AX268" s="43" t="str">
        <f t="shared" si="64"/>
        <v/>
      </c>
      <c r="AY268" s="43" t="str">
        <f t="shared" si="65"/>
        <v/>
      </c>
      <c r="AZ268" s="43">
        <f>SUMIF(Calculs!$B$2:$B$34,AX268,Calculs!$C$2:$C$34)</f>
        <v>0</v>
      </c>
      <c r="BA268" s="42">
        <f>IF(O268&lt;&gt;"",IF(LEFT(O268,1)="S", Calculs!$C$54,0),0)</f>
        <v>0</v>
      </c>
      <c r="BB268" s="42">
        <f>IF(P268&lt;&gt;"",IF(LEFT(P268,1)="S", Calculs!$C$53,0),0)</f>
        <v>0</v>
      </c>
      <c r="BC268" s="229" t="str">
        <f t="shared" si="66"/>
        <v/>
      </c>
      <c r="BD268" s="220">
        <f>IF(A268="",0, IF(BK268="S",COUNTIF($BC$17:BC268,BC268),0))</f>
        <v>0</v>
      </c>
      <c r="BE268" s="42">
        <f xml:space="preserve"> IF(Q268&lt;&gt;"",IF(Q268&lt;&gt;"Sense monitor",VLOOKUP(_xlfn.CONCAT(LEFT(Q268,2),IF(BF268="NO",".SA",".AA")),Calculs!$B$41:$C$48,2,FALSE),0),0)</f>
        <v>0</v>
      </c>
      <c r="BF268" s="42" t="str">
        <f t="shared" si="67"/>
        <v>NO</v>
      </c>
      <c r="BG268" s="43" t="str">
        <f t="shared" si="75"/>
        <v/>
      </c>
      <c r="BH268" s="42">
        <f>SUMIF(Calculs!$B$32:$B$36,TRIM(BG268),Calculs!$C$32:$C$36)</f>
        <v>0</v>
      </c>
      <c r="BI268" s="42">
        <f>IF(T268&lt;&gt;"",IF(LEFT(T268,1)="S", SUMIF(Calculs!$B$67:$B$70, TRIM(BG268), Calculs!$C$67:$C$70),0),0)</f>
        <v>0</v>
      </c>
      <c r="BJ268" s="40" t="str">
        <f t="shared" si="76"/>
        <v>N</v>
      </c>
      <c r="BK268" s="219" t="str">
        <f t="shared" si="68"/>
        <v>N</v>
      </c>
      <c r="BL268" s="42">
        <f t="shared" si="77"/>
        <v>0</v>
      </c>
      <c r="BM268" s="42"/>
      <c r="BN268" s="42"/>
      <c r="BO268" s="42">
        <f>IF(B268="",0,IF(AND(BJ268="S",AR268=1), VLOOKUP(B268,Calculs!$B$94:$D$99,3), 0) + IF(AND(BK268="S",BD268=1), VLOOKUP(B268,Calculs!$B$94:$F$99,5), 0))</f>
        <v>0</v>
      </c>
      <c r="BP268" s="40" t="str">
        <f t="shared" si="69"/>
        <v/>
      </c>
      <c r="BQ268" s="219" t="str">
        <f t="shared" si="70"/>
        <v/>
      </c>
      <c r="BR268" s="264" t="str">
        <f t="shared" si="71"/>
        <v/>
      </c>
      <c r="BS268" s="264" t="str">
        <f t="shared" si="72"/>
        <v/>
      </c>
    </row>
    <row r="269" spans="1:71" ht="12.75" customHeight="1">
      <c r="A269" s="217" t="str">
        <f>IF(' Peticions ET'!A259="", "",' Peticions ET'!A259)</f>
        <v/>
      </c>
      <c r="B269" s="167" t="str">
        <f t="shared" si="73"/>
        <v/>
      </c>
      <c r="C269" s="167" t="str">
        <f>IF(' Peticions ET'!B259="", "",' Peticions ET'!B259)</f>
        <v/>
      </c>
      <c r="D269" s="167" t="str">
        <f>IF(' Peticions ET'!C259="", "",' Peticions ET'!C259)</f>
        <v/>
      </c>
      <c r="E269" s="167" t="str">
        <f>IF(' Peticions ET'!D259="", "",' Peticions ET'!D259)</f>
        <v/>
      </c>
      <c r="F269" s="166" t="str">
        <f>IF(' Peticions ET'!E259="", "",' Peticions ET'!E259)</f>
        <v/>
      </c>
      <c r="G269" s="166" t="str">
        <f>IF(' Peticions ET'!F259="", "",' Peticions ET'!F259)</f>
        <v/>
      </c>
      <c r="H269" s="30" t="str">
        <f>IF(' Peticions ET'!G259="", "",' Peticions ET'!G259)</f>
        <v/>
      </c>
      <c r="I269" s="40" t="str">
        <f>IF(' Peticions ET'!H259="", "",' Peticions ET'!H259)</f>
        <v/>
      </c>
      <c r="J269" s="40" t="str">
        <f>IF(' Peticions ET'!I259="", "",' Peticions ET'!I259)</f>
        <v/>
      </c>
      <c r="K269" s="40" t="str">
        <f>IF(' Peticions ET'!J259="", "",' Peticions ET'!J259)</f>
        <v/>
      </c>
      <c r="L269" s="30" t="str">
        <f>IF(' Peticions ET'!K259="", "",' Peticions ET'!K259)</f>
        <v/>
      </c>
      <c r="M269" s="30" t="str">
        <f>IF(' Peticions ET'!L259="", "",' Peticions ET'!L259)</f>
        <v/>
      </c>
      <c r="N269" s="30" t="str">
        <f>IF(' Peticions ET'!M259="", "",' Peticions ET'!M259)</f>
        <v/>
      </c>
      <c r="O269" s="40" t="str">
        <f>IF(' Peticions ET'!O259="", "",' Peticions ET'!O259)</f>
        <v/>
      </c>
      <c r="P269" s="7" t="str">
        <f>IF(' Peticions ET'!N259="", "",' Peticions ET'!N259)</f>
        <v/>
      </c>
      <c r="Q269" s="31" t="str">
        <f>IF(' Peticions ET'!R259="", "",' Peticions ET'!R259)</f>
        <v/>
      </c>
      <c r="R269" s="31" t="str">
        <f>IF(' Peticions ET'!S259="", "",' Peticions ET'!S259)</f>
        <v/>
      </c>
      <c r="S269" t="str">
        <f>IF(' Peticions ET'!P259="", "",' Peticions ET'!P259)</f>
        <v/>
      </c>
      <c r="T269" s="264" t="str">
        <f>IF(' Peticions ET'!Q259="", "",' Peticions ET'!Q259)</f>
        <v/>
      </c>
      <c r="U269" s="1"/>
      <c r="V269" s="1"/>
      <c r="W269" s="3"/>
      <c r="X269" s="31"/>
      <c r="Y269" s="31"/>
      <c r="Z269" s="31"/>
      <c r="AA269" s="32"/>
      <c r="AB269" s="33"/>
      <c r="AC269" s="33"/>
      <c r="AD269" s="33"/>
      <c r="AE269" s="33"/>
      <c r="AF269" s="34"/>
      <c r="AG269" s="34"/>
      <c r="AH269" s="34"/>
      <c r="AI269" s="34"/>
      <c r="AJ269" s="35" t="str">
        <f>IF(' Peticions ET'!Z259="", "",' Peticions ET'!Z259)</f>
        <v/>
      </c>
      <c r="AK269" s="143"/>
      <c r="AL269" s="36"/>
      <c r="AM269" s="37" t="str">
        <f t="shared" si="59"/>
        <v/>
      </c>
      <c r="AN269" s="38" t="str">
        <f t="shared" si="60"/>
        <v/>
      </c>
      <c r="AO269" s="39" t="str">
        <f t="shared" si="61"/>
        <v/>
      </c>
      <c r="AP269" s="40" t="str">
        <f t="shared" si="62"/>
        <v/>
      </c>
      <c r="AQ269" s="229" t="str">
        <f t="shared" si="63"/>
        <v/>
      </c>
      <c r="AR269" s="220">
        <f>IF(A269="",0,IF(BJ269="S",COUNTIF($AQ$17:AQ269,AQ269),0))</f>
        <v>0</v>
      </c>
      <c r="AS269" s="41" t="str">
        <f t="shared" si="74"/>
        <v/>
      </c>
      <c r="AT269" s="42">
        <f xml:space="preserve"> IF(AS269&lt;&gt;"",VLOOKUP(AS269,Calculs!$B$2:$C$34,2,FALSE),0)</f>
        <v>0</v>
      </c>
      <c r="AU269" s="42">
        <f>IF(I269&lt;&gt;"",IF(LEFT(I269,1)="S", Calculs!$C$63,0),0)</f>
        <v>0</v>
      </c>
      <c r="AV269" s="42">
        <f>IF(J269&lt;&gt;"",IF(LEFT(J269,1)="S", Calculs!$C$53,0),0)</f>
        <v>0</v>
      </c>
      <c r="AW269" s="42">
        <f>IF(K269&lt;&gt;"",IF(LEFT(K269,1)="S", Calculs!$C$54,0),0)</f>
        <v>0</v>
      </c>
      <c r="AX269" s="43" t="str">
        <f t="shared" si="64"/>
        <v/>
      </c>
      <c r="AY269" s="43" t="str">
        <f t="shared" si="65"/>
        <v/>
      </c>
      <c r="AZ269" s="43">
        <f>SUMIF(Calculs!$B$2:$B$34,AX269,Calculs!$C$2:$C$34)</f>
        <v>0</v>
      </c>
      <c r="BA269" s="42">
        <f>IF(O269&lt;&gt;"",IF(LEFT(O269,1)="S", Calculs!$C$54,0),0)</f>
        <v>0</v>
      </c>
      <c r="BB269" s="42">
        <f>IF(P269&lt;&gt;"",IF(LEFT(P269,1)="S", Calculs!$C$53,0),0)</f>
        <v>0</v>
      </c>
      <c r="BC269" s="229" t="str">
        <f t="shared" si="66"/>
        <v/>
      </c>
      <c r="BD269" s="220">
        <f>IF(A269="",0, IF(BK269="S",COUNTIF($BC$17:BC269,BC269),0))</f>
        <v>0</v>
      </c>
      <c r="BE269" s="42">
        <f xml:space="preserve"> IF(Q269&lt;&gt;"",IF(Q269&lt;&gt;"Sense monitor",VLOOKUP(_xlfn.CONCAT(LEFT(Q269,2),IF(BF269="NO",".SA",".AA")),Calculs!$B$41:$C$48,2,FALSE),0),0)</f>
        <v>0</v>
      </c>
      <c r="BF269" s="42" t="str">
        <f t="shared" si="67"/>
        <v>NO</v>
      </c>
      <c r="BG269" s="43" t="str">
        <f t="shared" si="75"/>
        <v/>
      </c>
      <c r="BH269" s="42">
        <f>SUMIF(Calculs!$B$32:$B$36,TRIM(BG269),Calculs!$C$32:$C$36)</f>
        <v>0</v>
      </c>
      <c r="BI269" s="42">
        <f>IF(T269&lt;&gt;"",IF(LEFT(T269,1)="S", SUMIF(Calculs!$B$67:$B$70, TRIM(BG269), Calculs!$C$67:$C$70),0),0)</f>
        <v>0</v>
      </c>
      <c r="BJ269" s="40" t="str">
        <f t="shared" si="76"/>
        <v>N</v>
      </c>
      <c r="BK269" s="219" t="str">
        <f t="shared" si="68"/>
        <v>N</v>
      </c>
      <c r="BL269" s="42">
        <f t="shared" si="77"/>
        <v>0</v>
      </c>
      <c r="BM269" s="42"/>
      <c r="BN269" s="42"/>
      <c r="BO269" s="42">
        <f>IF(B269="",0,IF(AND(BJ269="S",AR269=1), VLOOKUP(B269,Calculs!$B$94:$D$99,3), 0) + IF(AND(BK269="S",BD269=1), VLOOKUP(B269,Calculs!$B$94:$F$99,5), 0))</f>
        <v>0</v>
      </c>
      <c r="BP269" s="40" t="str">
        <f t="shared" si="69"/>
        <v/>
      </c>
      <c r="BQ269" s="219" t="str">
        <f t="shared" si="70"/>
        <v/>
      </c>
      <c r="BR269" s="264" t="str">
        <f t="shared" si="71"/>
        <v/>
      </c>
      <c r="BS269" s="264" t="str">
        <f t="shared" si="72"/>
        <v/>
      </c>
    </row>
    <row r="270" spans="1:71" ht="12.75" customHeight="1">
      <c r="A270" s="217" t="str">
        <f>IF(' Peticions ET'!A260="", "",' Peticions ET'!A260)</f>
        <v/>
      </c>
      <c r="B270" s="167" t="str">
        <f t="shared" si="73"/>
        <v/>
      </c>
      <c r="C270" s="167" t="str">
        <f>IF(' Peticions ET'!B260="", "",' Peticions ET'!B260)</f>
        <v/>
      </c>
      <c r="D270" s="167" t="str">
        <f>IF(' Peticions ET'!C260="", "",' Peticions ET'!C260)</f>
        <v/>
      </c>
      <c r="E270" s="167" t="str">
        <f>IF(' Peticions ET'!D260="", "",' Peticions ET'!D260)</f>
        <v/>
      </c>
      <c r="F270" s="166" t="str">
        <f>IF(' Peticions ET'!E260="", "",' Peticions ET'!E260)</f>
        <v/>
      </c>
      <c r="G270" s="166" t="str">
        <f>IF(' Peticions ET'!F260="", "",' Peticions ET'!F260)</f>
        <v/>
      </c>
      <c r="H270" s="30" t="str">
        <f>IF(' Peticions ET'!G260="", "",' Peticions ET'!G260)</f>
        <v/>
      </c>
      <c r="I270" s="40" t="str">
        <f>IF(' Peticions ET'!H260="", "",' Peticions ET'!H260)</f>
        <v/>
      </c>
      <c r="J270" s="40" t="str">
        <f>IF(' Peticions ET'!I260="", "",' Peticions ET'!I260)</f>
        <v/>
      </c>
      <c r="K270" s="40" t="str">
        <f>IF(' Peticions ET'!J260="", "",' Peticions ET'!J260)</f>
        <v/>
      </c>
      <c r="L270" s="30" t="str">
        <f>IF(' Peticions ET'!K260="", "",' Peticions ET'!K260)</f>
        <v/>
      </c>
      <c r="M270" s="30" t="str">
        <f>IF(' Peticions ET'!L260="", "",' Peticions ET'!L260)</f>
        <v/>
      </c>
      <c r="N270" s="30" t="str">
        <f>IF(' Peticions ET'!M260="", "",' Peticions ET'!M260)</f>
        <v/>
      </c>
      <c r="O270" s="40" t="str">
        <f>IF(' Peticions ET'!O260="", "",' Peticions ET'!O260)</f>
        <v/>
      </c>
      <c r="P270" s="7" t="str">
        <f>IF(' Peticions ET'!N260="", "",' Peticions ET'!N260)</f>
        <v/>
      </c>
      <c r="Q270" s="31" t="str">
        <f>IF(' Peticions ET'!R260="", "",' Peticions ET'!R260)</f>
        <v/>
      </c>
      <c r="R270" s="31" t="str">
        <f>IF(' Peticions ET'!S260="", "",' Peticions ET'!S260)</f>
        <v/>
      </c>
      <c r="S270" t="str">
        <f>IF(' Peticions ET'!P260="", "",' Peticions ET'!P260)</f>
        <v/>
      </c>
      <c r="T270" s="264" t="str">
        <f>IF(' Peticions ET'!Q260="", "",' Peticions ET'!Q260)</f>
        <v/>
      </c>
      <c r="U270" s="1"/>
      <c r="V270" s="1"/>
      <c r="W270" s="3"/>
      <c r="X270" s="31"/>
      <c r="Y270" s="31"/>
      <c r="Z270" s="31"/>
      <c r="AA270" s="32"/>
      <c r="AB270" s="33"/>
      <c r="AC270" s="33"/>
      <c r="AD270" s="33"/>
      <c r="AE270" s="33"/>
      <c r="AF270" s="34"/>
      <c r="AG270" s="34"/>
      <c r="AH270" s="34"/>
      <c r="AI270" s="34"/>
      <c r="AJ270" s="35" t="str">
        <f>IF(' Peticions ET'!Z260="", "",' Peticions ET'!Z260)</f>
        <v/>
      </c>
      <c r="AK270" s="143"/>
      <c r="AL270" s="36"/>
      <c r="AM270" s="37" t="str">
        <f t="shared" si="59"/>
        <v/>
      </c>
      <c r="AN270" s="38" t="str">
        <f t="shared" si="60"/>
        <v/>
      </c>
      <c r="AO270" s="39" t="str">
        <f t="shared" si="61"/>
        <v/>
      </c>
      <c r="AP270" s="40" t="str">
        <f t="shared" si="62"/>
        <v/>
      </c>
      <c r="AQ270" s="229" t="str">
        <f t="shared" si="63"/>
        <v/>
      </c>
      <c r="AR270" s="220">
        <f>IF(A270="",0,IF(BJ270="S",COUNTIF($AQ$17:AQ270,AQ270),0))</f>
        <v>0</v>
      </c>
      <c r="AS270" s="41" t="str">
        <f t="shared" si="74"/>
        <v/>
      </c>
      <c r="AT270" s="42">
        <f xml:space="preserve"> IF(AS270&lt;&gt;"",VLOOKUP(AS270,Calculs!$B$2:$C$34,2,FALSE),0)</f>
        <v>0</v>
      </c>
      <c r="AU270" s="42">
        <f>IF(I270&lt;&gt;"",IF(LEFT(I270,1)="S", Calculs!$C$63,0),0)</f>
        <v>0</v>
      </c>
      <c r="AV270" s="42">
        <f>IF(J270&lt;&gt;"",IF(LEFT(J270,1)="S", Calculs!$C$53,0),0)</f>
        <v>0</v>
      </c>
      <c r="AW270" s="42">
        <f>IF(K270&lt;&gt;"",IF(LEFT(K270,1)="S", Calculs!$C$54,0),0)</f>
        <v>0</v>
      </c>
      <c r="AX270" s="43" t="str">
        <f t="shared" si="64"/>
        <v/>
      </c>
      <c r="AY270" s="43" t="str">
        <f t="shared" si="65"/>
        <v/>
      </c>
      <c r="AZ270" s="43">
        <f>SUMIF(Calculs!$B$2:$B$34,AX270,Calculs!$C$2:$C$34)</f>
        <v>0</v>
      </c>
      <c r="BA270" s="42">
        <f>IF(O270&lt;&gt;"",IF(LEFT(O270,1)="S", Calculs!$C$54,0),0)</f>
        <v>0</v>
      </c>
      <c r="BB270" s="42">
        <f>IF(P270&lt;&gt;"",IF(LEFT(P270,1)="S", Calculs!$C$53,0),0)</f>
        <v>0</v>
      </c>
      <c r="BC270" s="229" t="str">
        <f t="shared" si="66"/>
        <v/>
      </c>
      <c r="BD270" s="220">
        <f>IF(A270="",0, IF(BK270="S",COUNTIF($BC$17:BC270,BC270),0))</f>
        <v>0</v>
      </c>
      <c r="BE270" s="42">
        <f xml:space="preserve"> IF(Q270&lt;&gt;"",IF(Q270&lt;&gt;"Sense monitor",VLOOKUP(_xlfn.CONCAT(LEFT(Q270,2),IF(BF270="NO",".SA",".AA")),Calculs!$B$41:$C$48,2,FALSE),0),0)</f>
        <v>0</v>
      </c>
      <c r="BF270" s="42" t="str">
        <f t="shared" si="67"/>
        <v>NO</v>
      </c>
      <c r="BG270" s="43" t="str">
        <f t="shared" si="75"/>
        <v/>
      </c>
      <c r="BH270" s="42">
        <f>SUMIF(Calculs!$B$32:$B$36,TRIM(BG270),Calculs!$C$32:$C$36)</f>
        <v>0</v>
      </c>
      <c r="BI270" s="42">
        <f>IF(T270&lt;&gt;"",IF(LEFT(T270,1)="S", SUMIF(Calculs!$B$67:$B$70, TRIM(BG270), Calculs!$C$67:$C$70),0),0)</f>
        <v>0</v>
      </c>
      <c r="BJ270" s="40" t="str">
        <f t="shared" si="76"/>
        <v>N</v>
      </c>
      <c r="BK270" s="219" t="str">
        <f t="shared" si="68"/>
        <v>N</v>
      </c>
      <c r="BL270" s="42">
        <f t="shared" si="77"/>
        <v>0</v>
      </c>
      <c r="BM270" s="42"/>
      <c r="BN270" s="42"/>
      <c r="BO270" s="42">
        <f>IF(B270="",0,IF(AND(BJ270="S",AR270=1), VLOOKUP(B270,Calculs!$B$94:$D$99,3), 0) + IF(AND(BK270="S",BD270=1), VLOOKUP(B270,Calculs!$B$94:$F$99,5), 0))</f>
        <v>0</v>
      </c>
      <c r="BP270" s="40" t="str">
        <f t="shared" si="69"/>
        <v/>
      </c>
      <c r="BQ270" s="219" t="str">
        <f t="shared" si="70"/>
        <v/>
      </c>
      <c r="BR270" s="264" t="str">
        <f t="shared" si="71"/>
        <v/>
      </c>
      <c r="BS270" s="264" t="str">
        <f t="shared" si="72"/>
        <v/>
      </c>
    </row>
    <row r="271" spans="1:71" ht="12.75" customHeight="1">
      <c r="A271" s="217" t="str">
        <f>IF(' Peticions ET'!A261="", "",' Peticions ET'!A261)</f>
        <v/>
      </c>
      <c r="B271" s="167" t="str">
        <f t="shared" si="73"/>
        <v/>
      </c>
      <c r="C271" s="167" t="str">
        <f>IF(' Peticions ET'!B261="", "",' Peticions ET'!B261)</f>
        <v/>
      </c>
      <c r="D271" s="167" t="str">
        <f>IF(' Peticions ET'!C261="", "",' Peticions ET'!C261)</f>
        <v/>
      </c>
      <c r="E271" s="167" t="str">
        <f>IF(' Peticions ET'!D261="", "",' Peticions ET'!D261)</f>
        <v/>
      </c>
      <c r="F271" s="166" t="str">
        <f>IF(' Peticions ET'!E261="", "",' Peticions ET'!E261)</f>
        <v/>
      </c>
      <c r="G271" s="166" t="str">
        <f>IF(' Peticions ET'!F261="", "",' Peticions ET'!F261)</f>
        <v/>
      </c>
      <c r="H271" s="30" t="str">
        <f>IF(' Peticions ET'!G261="", "",' Peticions ET'!G261)</f>
        <v/>
      </c>
      <c r="I271" s="40" t="str">
        <f>IF(' Peticions ET'!H261="", "",' Peticions ET'!H261)</f>
        <v/>
      </c>
      <c r="J271" s="40" t="str">
        <f>IF(' Peticions ET'!I261="", "",' Peticions ET'!I261)</f>
        <v/>
      </c>
      <c r="K271" s="40" t="str">
        <f>IF(' Peticions ET'!J261="", "",' Peticions ET'!J261)</f>
        <v/>
      </c>
      <c r="L271" s="30" t="str">
        <f>IF(' Peticions ET'!K261="", "",' Peticions ET'!K261)</f>
        <v/>
      </c>
      <c r="M271" s="30" t="str">
        <f>IF(' Peticions ET'!L261="", "",' Peticions ET'!L261)</f>
        <v/>
      </c>
      <c r="N271" s="30" t="str">
        <f>IF(' Peticions ET'!M261="", "",' Peticions ET'!M261)</f>
        <v/>
      </c>
      <c r="O271" s="40" t="str">
        <f>IF(' Peticions ET'!O261="", "",' Peticions ET'!O261)</f>
        <v/>
      </c>
      <c r="P271" s="7" t="str">
        <f>IF(' Peticions ET'!N261="", "",' Peticions ET'!N261)</f>
        <v/>
      </c>
      <c r="Q271" s="31" t="str">
        <f>IF(' Peticions ET'!R261="", "",' Peticions ET'!R261)</f>
        <v/>
      </c>
      <c r="R271" s="31" t="str">
        <f>IF(' Peticions ET'!S261="", "",' Peticions ET'!S261)</f>
        <v/>
      </c>
      <c r="S271" t="str">
        <f>IF(' Peticions ET'!P261="", "",' Peticions ET'!P261)</f>
        <v/>
      </c>
      <c r="T271" s="264" t="str">
        <f>IF(' Peticions ET'!Q261="", "",' Peticions ET'!Q261)</f>
        <v/>
      </c>
      <c r="U271" s="1"/>
      <c r="V271" s="1"/>
      <c r="W271" s="3"/>
      <c r="X271" s="31"/>
      <c r="Y271" s="31"/>
      <c r="Z271" s="31"/>
      <c r="AA271" s="32"/>
      <c r="AB271" s="33"/>
      <c r="AC271" s="33"/>
      <c r="AD271" s="33"/>
      <c r="AE271" s="33"/>
      <c r="AF271" s="34"/>
      <c r="AG271" s="34"/>
      <c r="AH271" s="34"/>
      <c r="AI271" s="34"/>
      <c r="AJ271" s="35" t="str">
        <f>IF(' Peticions ET'!Z261="", "",' Peticions ET'!Z261)</f>
        <v/>
      </c>
      <c r="AK271" s="143"/>
      <c r="AL271" s="36"/>
      <c r="AM271" s="37" t="str">
        <f t="shared" si="59"/>
        <v/>
      </c>
      <c r="AN271" s="38" t="str">
        <f t="shared" si="60"/>
        <v/>
      </c>
      <c r="AO271" s="39" t="str">
        <f t="shared" si="61"/>
        <v/>
      </c>
      <c r="AP271" s="40" t="str">
        <f t="shared" si="62"/>
        <v/>
      </c>
      <c r="AQ271" s="229" t="str">
        <f t="shared" si="63"/>
        <v/>
      </c>
      <c r="AR271" s="220">
        <f>IF(A271="",0,IF(BJ271="S",COUNTIF($AQ$17:AQ271,AQ271),0))</f>
        <v>0</v>
      </c>
      <c r="AS271" s="41" t="str">
        <f t="shared" si="74"/>
        <v/>
      </c>
      <c r="AT271" s="42">
        <f xml:space="preserve"> IF(AS271&lt;&gt;"",VLOOKUP(AS271,Calculs!$B$2:$C$34,2,FALSE),0)</f>
        <v>0</v>
      </c>
      <c r="AU271" s="42">
        <f>IF(I271&lt;&gt;"",IF(LEFT(I271,1)="S", Calculs!$C$63,0),0)</f>
        <v>0</v>
      </c>
      <c r="AV271" s="42">
        <f>IF(J271&lt;&gt;"",IF(LEFT(J271,1)="S", Calculs!$C$53,0),0)</f>
        <v>0</v>
      </c>
      <c r="AW271" s="42">
        <f>IF(K271&lt;&gt;"",IF(LEFT(K271,1)="S", Calculs!$C$54,0),0)</f>
        <v>0</v>
      </c>
      <c r="AX271" s="43" t="str">
        <f t="shared" si="64"/>
        <v/>
      </c>
      <c r="AY271" s="43" t="str">
        <f t="shared" si="65"/>
        <v/>
      </c>
      <c r="AZ271" s="43">
        <f>SUMIF(Calculs!$B$2:$B$34,AX271,Calculs!$C$2:$C$34)</f>
        <v>0</v>
      </c>
      <c r="BA271" s="42">
        <f>IF(O271&lt;&gt;"",IF(LEFT(O271,1)="S", Calculs!$C$54,0),0)</f>
        <v>0</v>
      </c>
      <c r="BB271" s="42">
        <f>IF(P271&lt;&gt;"",IF(LEFT(P271,1)="S", Calculs!$C$53,0),0)</f>
        <v>0</v>
      </c>
      <c r="BC271" s="229" t="str">
        <f t="shared" si="66"/>
        <v/>
      </c>
      <c r="BD271" s="220">
        <f>IF(A271="",0, IF(BK271="S",COUNTIF($BC$17:BC271,BC271),0))</f>
        <v>0</v>
      </c>
      <c r="BE271" s="42">
        <f xml:space="preserve"> IF(Q271&lt;&gt;"",IF(Q271&lt;&gt;"Sense monitor",VLOOKUP(_xlfn.CONCAT(LEFT(Q271,2),IF(BF271="NO",".SA",".AA")),Calculs!$B$41:$C$48,2,FALSE),0),0)</f>
        <v>0</v>
      </c>
      <c r="BF271" s="42" t="str">
        <f t="shared" si="67"/>
        <v>NO</v>
      </c>
      <c r="BG271" s="43" t="str">
        <f t="shared" si="75"/>
        <v/>
      </c>
      <c r="BH271" s="42">
        <f>SUMIF(Calculs!$B$32:$B$36,TRIM(BG271),Calculs!$C$32:$C$36)</f>
        <v>0</v>
      </c>
      <c r="BI271" s="42">
        <f>IF(T271&lt;&gt;"",IF(LEFT(T271,1)="S", SUMIF(Calculs!$B$67:$B$70, TRIM(BG271), Calculs!$C$67:$C$70),0),0)</f>
        <v>0</v>
      </c>
      <c r="BJ271" s="40" t="str">
        <f t="shared" si="76"/>
        <v>N</v>
      </c>
      <c r="BK271" s="219" t="str">
        <f t="shared" si="68"/>
        <v>N</v>
      </c>
      <c r="BL271" s="42">
        <f t="shared" si="77"/>
        <v>0</v>
      </c>
      <c r="BM271" s="42"/>
      <c r="BN271" s="42"/>
      <c r="BO271" s="42">
        <f>IF(B271="",0,IF(AND(BJ271="S",AR271=1), VLOOKUP(B271,Calculs!$B$94:$D$99,3), 0) + IF(AND(BK271="S",BD271=1), VLOOKUP(B271,Calculs!$B$94:$F$99,5), 0))</f>
        <v>0</v>
      </c>
      <c r="BP271" s="40" t="str">
        <f t="shared" si="69"/>
        <v/>
      </c>
      <c r="BQ271" s="219" t="str">
        <f t="shared" si="70"/>
        <v/>
      </c>
      <c r="BR271" s="264" t="str">
        <f t="shared" si="71"/>
        <v/>
      </c>
      <c r="BS271" s="264" t="str">
        <f t="shared" si="72"/>
        <v/>
      </c>
    </row>
    <row r="272" spans="1:71" ht="12.75" customHeight="1">
      <c r="A272" s="217" t="str">
        <f>IF(' Peticions ET'!A262="", "",' Peticions ET'!A262)</f>
        <v/>
      </c>
      <c r="B272" s="167" t="str">
        <f t="shared" si="73"/>
        <v/>
      </c>
      <c r="C272" s="167" t="str">
        <f>IF(' Peticions ET'!B262="", "",' Peticions ET'!B262)</f>
        <v/>
      </c>
      <c r="D272" s="167" t="str">
        <f>IF(' Peticions ET'!C262="", "",' Peticions ET'!C262)</f>
        <v/>
      </c>
      <c r="E272" s="167" t="str">
        <f>IF(' Peticions ET'!D262="", "",' Peticions ET'!D262)</f>
        <v/>
      </c>
      <c r="F272" s="166" t="str">
        <f>IF(' Peticions ET'!E262="", "",' Peticions ET'!E262)</f>
        <v/>
      </c>
      <c r="G272" s="166" t="str">
        <f>IF(' Peticions ET'!F262="", "",' Peticions ET'!F262)</f>
        <v/>
      </c>
      <c r="H272" s="30" t="str">
        <f>IF(' Peticions ET'!G262="", "",' Peticions ET'!G262)</f>
        <v/>
      </c>
      <c r="I272" s="40" t="str">
        <f>IF(' Peticions ET'!H262="", "",' Peticions ET'!H262)</f>
        <v/>
      </c>
      <c r="J272" s="40" t="str">
        <f>IF(' Peticions ET'!I262="", "",' Peticions ET'!I262)</f>
        <v/>
      </c>
      <c r="K272" s="40" t="str">
        <f>IF(' Peticions ET'!J262="", "",' Peticions ET'!J262)</f>
        <v/>
      </c>
      <c r="L272" s="30" t="str">
        <f>IF(' Peticions ET'!K262="", "",' Peticions ET'!K262)</f>
        <v/>
      </c>
      <c r="M272" s="30" t="str">
        <f>IF(' Peticions ET'!L262="", "",' Peticions ET'!L262)</f>
        <v/>
      </c>
      <c r="N272" s="30" t="str">
        <f>IF(' Peticions ET'!M262="", "",' Peticions ET'!M262)</f>
        <v/>
      </c>
      <c r="O272" s="40" t="str">
        <f>IF(' Peticions ET'!O262="", "",' Peticions ET'!O262)</f>
        <v/>
      </c>
      <c r="P272" s="7" t="str">
        <f>IF(' Peticions ET'!N262="", "",' Peticions ET'!N262)</f>
        <v/>
      </c>
      <c r="Q272" s="31" t="str">
        <f>IF(' Peticions ET'!R262="", "",' Peticions ET'!R262)</f>
        <v/>
      </c>
      <c r="R272" s="31" t="str">
        <f>IF(' Peticions ET'!S262="", "",' Peticions ET'!S262)</f>
        <v/>
      </c>
      <c r="S272" t="str">
        <f>IF(' Peticions ET'!P262="", "",' Peticions ET'!P262)</f>
        <v/>
      </c>
      <c r="T272" s="264" t="str">
        <f>IF(' Peticions ET'!Q262="", "",' Peticions ET'!Q262)</f>
        <v/>
      </c>
      <c r="U272" s="1"/>
      <c r="V272" s="1"/>
      <c r="W272" s="3"/>
      <c r="X272" s="31"/>
      <c r="Y272" s="31"/>
      <c r="Z272" s="31"/>
      <c r="AA272" s="32"/>
      <c r="AB272" s="33"/>
      <c r="AC272" s="33"/>
      <c r="AD272" s="33"/>
      <c r="AE272" s="33"/>
      <c r="AF272" s="34"/>
      <c r="AG272" s="34"/>
      <c r="AH272" s="34"/>
      <c r="AI272" s="34"/>
      <c r="AJ272" s="35" t="str">
        <f>IF(' Peticions ET'!Z262="", "",' Peticions ET'!Z262)</f>
        <v/>
      </c>
      <c r="AK272" s="143"/>
      <c r="AL272" s="36"/>
      <c r="AM272" s="37" t="str">
        <f t="shared" si="59"/>
        <v/>
      </c>
      <c r="AN272" s="38" t="str">
        <f t="shared" si="60"/>
        <v/>
      </c>
      <c r="AO272" s="39" t="str">
        <f t="shared" si="61"/>
        <v/>
      </c>
      <c r="AP272" s="40" t="str">
        <f t="shared" si="62"/>
        <v/>
      </c>
      <c r="AQ272" s="229" t="str">
        <f t="shared" si="63"/>
        <v/>
      </c>
      <c r="AR272" s="220">
        <f>IF(A272="",0,IF(BJ272="S",COUNTIF($AQ$17:AQ272,AQ272),0))</f>
        <v>0</v>
      </c>
      <c r="AS272" s="41" t="str">
        <f t="shared" si="74"/>
        <v/>
      </c>
      <c r="AT272" s="42">
        <f xml:space="preserve"> IF(AS272&lt;&gt;"",VLOOKUP(AS272,Calculs!$B$2:$C$34,2,FALSE),0)</f>
        <v>0</v>
      </c>
      <c r="AU272" s="42">
        <f>IF(I272&lt;&gt;"",IF(LEFT(I272,1)="S", Calculs!$C$63,0),0)</f>
        <v>0</v>
      </c>
      <c r="AV272" s="42">
        <f>IF(J272&lt;&gt;"",IF(LEFT(J272,1)="S", Calculs!$C$53,0),0)</f>
        <v>0</v>
      </c>
      <c r="AW272" s="42">
        <f>IF(K272&lt;&gt;"",IF(LEFT(K272,1)="S", Calculs!$C$54,0),0)</f>
        <v>0</v>
      </c>
      <c r="AX272" s="43" t="str">
        <f t="shared" si="64"/>
        <v/>
      </c>
      <c r="AY272" s="43" t="str">
        <f t="shared" si="65"/>
        <v/>
      </c>
      <c r="AZ272" s="43">
        <f>SUMIF(Calculs!$B$2:$B$34,AX272,Calculs!$C$2:$C$34)</f>
        <v>0</v>
      </c>
      <c r="BA272" s="42">
        <f>IF(O272&lt;&gt;"",IF(LEFT(O272,1)="S", Calculs!$C$54,0),0)</f>
        <v>0</v>
      </c>
      <c r="BB272" s="42">
        <f>IF(P272&lt;&gt;"",IF(LEFT(P272,1)="S", Calculs!$C$53,0),0)</f>
        <v>0</v>
      </c>
      <c r="BC272" s="229" t="str">
        <f t="shared" si="66"/>
        <v/>
      </c>
      <c r="BD272" s="220">
        <f>IF(A272="",0, IF(BK272="S",COUNTIF($BC$17:BC272,BC272),0))</f>
        <v>0</v>
      </c>
      <c r="BE272" s="42">
        <f xml:space="preserve"> IF(Q272&lt;&gt;"",IF(Q272&lt;&gt;"Sense monitor",VLOOKUP(_xlfn.CONCAT(LEFT(Q272,2),IF(BF272="NO",".SA",".AA")),Calculs!$B$41:$C$48,2,FALSE),0),0)</f>
        <v>0</v>
      </c>
      <c r="BF272" s="42" t="str">
        <f t="shared" si="67"/>
        <v>NO</v>
      </c>
      <c r="BG272" s="43" t="str">
        <f t="shared" si="75"/>
        <v/>
      </c>
      <c r="BH272" s="42">
        <f>SUMIF(Calculs!$B$32:$B$36,TRIM(BG272),Calculs!$C$32:$C$36)</f>
        <v>0</v>
      </c>
      <c r="BI272" s="42">
        <f>IF(T272&lt;&gt;"",IF(LEFT(T272,1)="S", SUMIF(Calculs!$B$67:$B$70, TRIM(BG272), Calculs!$C$67:$C$70),0),0)</f>
        <v>0</v>
      </c>
      <c r="BJ272" s="40" t="str">
        <f t="shared" si="76"/>
        <v>N</v>
      </c>
      <c r="BK272" s="219" t="str">
        <f t="shared" si="68"/>
        <v>N</v>
      </c>
      <c r="BL272" s="42">
        <f t="shared" si="77"/>
        <v>0</v>
      </c>
      <c r="BM272" s="42"/>
      <c r="BN272" s="42"/>
      <c r="BO272" s="42">
        <f>IF(B272="",0,IF(AND(BJ272="S",AR272=1), VLOOKUP(B272,Calculs!$B$94:$D$99,3), 0) + IF(AND(BK272="S",BD272=1), VLOOKUP(B272,Calculs!$B$94:$F$99,5), 0))</f>
        <v>0</v>
      </c>
      <c r="BP272" s="40" t="str">
        <f t="shared" si="69"/>
        <v/>
      </c>
      <c r="BQ272" s="219" t="str">
        <f t="shared" si="70"/>
        <v/>
      </c>
      <c r="BR272" s="264" t="str">
        <f t="shared" si="71"/>
        <v/>
      </c>
      <c r="BS272" s="264" t="str">
        <f t="shared" si="72"/>
        <v/>
      </c>
    </row>
    <row r="273" spans="1:71" ht="12.75" customHeight="1">
      <c r="A273" s="217" t="str">
        <f>IF(' Peticions ET'!A263="", "",' Peticions ET'!A263)</f>
        <v/>
      </c>
      <c r="B273" s="167" t="str">
        <f t="shared" si="73"/>
        <v/>
      </c>
      <c r="C273" s="167" t="str">
        <f>IF(' Peticions ET'!B263="", "",' Peticions ET'!B263)</f>
        <v/>
      </c>
      <c r="D273" s="167" t="str">
        <f>IF(' Peticions ET'!C263="", "",' Peticions ET'!C263)</f>
        <v/>
      </c>
      <c r="E273" s="167" t="str">
        <f>IF(' Peticions ET'!D263="", "",' Peticions ET'!D263)</f>
        <v/>
      </c>
      <c r="F273" s="166" t="str">
        <f>IF(' Peticions ET'!E263="", "",' Peticions ET'!E263)</f>
        <v/>
      </c>
      <c r="G273" s="166" t="str">
        <f>IF(' Peticions ET'!F263="", "",' Peticions ET'!F263)</f>
        <v/>
      </c>
      <c r="H273" s="30" t="str">
        <f>IF(' Peticions ET'!G263="", "",' Peticions ET'!G263)</f>
        <v/>
      </c>
      <c r="I273" s="40" t="str">
        <f>IF(' Peticions ET'!H263="", "",' Peticions ET'!H263)</f>
        <v/>
      </c>
      <c r="J273" s="40" t="str">
        <f>IF(' Peticions ET'!I263="", "",' Peticions ET'!I263)</f>
        <v/>
      </c>
      <c r="K273" s="40" t="str">
        <f>IF(' Peticions ET'!J263="", "",' Peticions ET'!J263)</f>
        <v/>
      </c>
      <c r="L273" s="30" t="str">
        <f>IF(' Peticions ET'!K263="", "",' Peticions ET'!K263)</f>
        <v/>
      </c>
      <c r="M273" s="30" t="str">
        <f>IF(' Peticions ET'!L263="", "",' Peticions ET'!L263)</f>
        <v/>
      </c>
      <c r="N273" s="30" t="str">
        <f>IF(' Peticions ET'!M263="", "",' Peticions ET'!M263)</f>
        <v/>
      </c>
      <c r="O273" s="40" t="str">
        <f>IF(' Peticions ET'!O263="", "",' Peticions ET'!O263)</f>
        <v/>
      </c>
      <c r="P273" s="7" t="str">
        <f>IF(' Peticions ET'!N263="", "",' Peticions ET'!N263)</f>
        <v/>
      </c>
      <c r="Q273" s="31" t="str">
        <f>IF(' Peticions ET'!R263="", "",' Peticions ET'!R263)</f>
        <v/>
      </c>
      <c r="R273" s="31" t="str">
        <f>IF(' Peticions ET'!S263="", "",' Peticions ET'!S263)</f>
        <v/>
      </c>
      <c r="S273" t="str">
        <f>IF(' Peticions ET'!P263="", "",' Peticions ET'!P263)</f>
        <v/>
      </c>
      <c r="T273" s="264" t="str">
        <f>IF(' Peticions ET'!Q263="", "",' Peticions ET'!Q263)</f>
        <v/>
      </c>
      <c r="U273" s="1"/>
      <c r="V273" s="1"/>
      <c r="W273" s="3"/>
      <c r="X273" s="31"/>
      <c r="Y273" s="31"/>
      <c r="Z273" s="31"/>
      <c r="AA273" s="32"/>
      <c r="AB273" s="33"/>
      <c r="AC273" s="33"/>
      <c r="AD273" s="33"/>
      <c r="AE273" s="33"/>
      <c r="AF273" s="34"/>
      <c r="AG273" s="34"/>
      <c r="AH273" s="34"/>
      <c r="AI273" s="34"/>
      <c r="AJ273" s="35" t="str">
        <f>IF(' Peticions ET'!Z263="", "",' Peticions ET'!Z263)</f>
        <v/>
      </c>
      <c r="AK273" s="143"/>
      <c r="AL273" s="36"/>
      <c r="AM273" s="37" t="str">
        <f t="shared" ref="AM273:AM336" si="78">$AM$12</f>
        <v/>
      </c>
      <c r="AN273" s="38" t="str">
        <f t="shared" ref="AN273:AN336" si="79">$AN$12</f>
        <v/>
      </c>
      <c r="AO273" s="39" t="str">
        <f t="shared" ref="AO273:AO336" si="80">IF(LEFT(B273,3)="Dir", "Sí","")</f>
        <v/>
      </c>
      <c r="AP273" s="40" t="str">
        <f t="shared" ref="AP273:AP336" si="81">IF(LEFT(B273,3)="Dir", "DIR"&amp;AN273, IF(LEFT(B273,3)="PDI", B273, IF(LEFT(B273,5)="PAS t", "PAST",B273)))</f>
        <v/>
      </c>
      <c r="AQ273" s="229" t="str">
        <f t="shared" ref="AQ273:AQ336" si="82">IF(BJ273="S",CONCATENATE(A273,".",AP273,".",BJ273),"")</f>
        <v/>
      </c>
      <c r="AR273" s="220">
        <f>IF(A273="",0,IF(BJ273="S",COUNTIF($AQ$17:AQ273,AQ273),0))</f>
        <v>0</v>
      </c>
      <c r="AS273" s="41" t="str">
        <f t="shared" si="74"/>
        <v/>
      </c>
      <c r="AT273" s="42">
        <f xml:space="preserve"> IF(AS273&lt;&gt;"",VLOOKUP(AS273,Calculs!$B$2:$C$34,2,FALSE),0)</f>
        <v>0</v>
      </c>
      <c r="AU273" s="42">
        <f>IF(I273&lt;&gt;"",IF(LEFT(I273,1)="S", Calculs!$C$63,0),0)</f>
        <v>0</v>
      </c>
      <c r="AV273" s="42">
        <f>IF(J273&lt;&gt;"",IF(LEFT(J273,1)="S", Calculs!$C$53,0),0)</f>
        <v>0</v>
      </c>
      <c r="AW273" s="42">
        <f>IF(K273&lt;&gt;"",IF(LEFT(K273,1)="S", Calculs!$C$54,0),0)</f>
        <v>0</v>
      </c>
      <c r="AX273" s="43" t="str">
        <f t="shared" ref="AX273:AX336" si="83">IF(L273&lt;&gt;"",CONCATENATE(LEFT(L273,3),IF(M273="Linux",".L",".W")),"")</f>
        <v/>
      </c>
      <c r="AY273" s="43" t="str">
        <f t="shared" ref="AY273:AY336" si="84">IF(AX273&lt;&gt;"",IF(LEFT(N273,3)="Com","Compacte",IF(LEFT(N273,3)="Min","Minitorre","?")),"")</f>
        <v/>
      </c>
      <c r="AZ273" s="43">
        <f>SUMIF(Calculs!$B$2:$B$34,AX273,Calculs!$C$2:$C$34)</f>
        <v>0</v>
      </c>
      <c r="BA273" s="42">
        <f>IF(O273&lt;&gt;"",IF(LEFT(O273,1)="S", Calculs!$C$54,0),0)</f>
        <v>0</v>
      </c>
      <c r="BB273" s="42">
        <f>IF(P273&lt;&gt;"",IF(LEFT(P273,1)="S", Calculs!$C$53,0),0)</f>
        <v>0</v>
      </c>
      <c r="BC273" s="229" t="str">
        <f t="shared" ref="BC273:BC336" si="85">IF(BK273="S",CONCATENATE(A273,".",AP273,".",BK273),"")</f>
        <v/>
      </c>
      <c r="BD273" s="220">
        <f>IF(A273="",0, IF(BK273="S",COUNTIF($BC$17:BC273,BC273),0))</f>
        <v>0</v>
      </c>
      <c r="BE273" s="42">
        <f xml:space="preserve"> IF(Q273&lt;&gt;"",IF(Q273&lt;&gt;"Sense monitor",VLOOKUP(_xlfn.CONCAT(LEFT(Q273,2),IF(BF273="NO",".SA",".AA")),Calculs!$B$41:$C$48,2,FALSE),0),0)</f>
        <v>0</v>
      </c>
      <c r="BF273" s="42" t="str">
        <f t="shared" ref="BF273:BF336" si="86">IF(LEFT(R273,1)="S","SI","NO")</f>
        <v>NO</v>
      </c>
      <c r="BG273" s="43" t="str">
        <f t="shared" si="75"/>
        <v/>
      </c>
      <c r="BH273" s="42">
        <f>SUMIF(Calculs!$B$32:$B$36,TRIM(BG273),Calculs!$C$32:$C$36)</f>
        <v>0</v>
      </c>
      <c r="BI273" s="42">
        <f>IF(T273&lt;&gt;"",IF(LEFT(T273,1)="S", SUMIF(Calculs!$B$67:$B$70, TRIM(BG273), Calculs!$C$67:$C$70),0),0)</f>
        <v>0</v>
      </c>
      <c r="BJ273" s="40" t="str">
        <f t="shared" si="76"/>
        <v>N</v>
      </c>
      <c r="BK273" s="219" t="str">
        <f t="shared" ref="BK273:BK336" si="87">IF(Q273&lt;&gt;"",IF(LEFT(Q273,1)="M","S","N"),"N")</f>
        <v>N</v>
      </c>
      <c r="BL273" s="42">
        <f t="shared" si="77"/>
        <v>0</v>
      </c>
      <c r="BM273" s="42"/>
      <c r="BN273" s="42"/>
      <c r="BO273" s="42">
        <f>IF(B273="",0,IF(AND(BJ273="S",AR273=1), VLOOKUP(B273,Calculs!$B$94:$D$99,3), 0) + IF(AND(BK273="S",BD273=1), VLOOKUP(B273,Calculs!$B$94:$F$99,5), 0))</f>
        <v>0</v>
      </c>
      <c r="BP273" s="40" t="str">
        <f t="shared" ref="BP273:BP336" si="88">IF(AND(BJ273="S",AR273=1 ),AP273,"")</f>
        <v/>
      </c>
      <c r="BQ273" s="219" t="str">
        <f t="shared" ref="BQ273:BQ336" si="89">IF(AND(BK273="S",BD273=1),AP273,"")</f>
        <v/>
      </c>
      <c r="BR273" s="264" t="str">
        <f t="shared" ref="BR273:BR336" si="90">IF(BJ273="S",AP273,"")</f>
        <v/>
      </c>
      <c r="BS273" s="264" t="str">
        <f t="shared" ref="BS273:BS336" si="91">IF(BK273="S",AP273,"")</f>
        <v/>
      </c>
    </row>
    <row r="274" spans="1:71" ht="12.75" customHeight="1">
      <c r="A274" s="217" t="str">
        <f>IF(' Peticions ET'!A264="", "",' Peticions ET'!A264)</f>
        <v/>
      </c>
      <c r="B274" s="167" t="str">
        <f t="shared" ref="B274:B337" si="92">IF(OR(A274&lt;&gt;"",F274&lt;&gt;""),"PDI TC","")</f>
        <v/>
      </c>
      <c r="C274" s="167" t="str">
        <f>IF(' Peticions ET'!B264="", "",' Peticions ET'!B264)</f>
        <v/>
      </c>
      <c r="D274" s="167" t="str">
        <f>IF(' Peticions ET'!C264="", "",' Peticions ET'!C264)</f>
        <v/>
      </c>
      <c r="E274" s="167" t="str">
        <f>IF(' Peticions ET'!D264="", "",' Peticions ET'!D264)</f>
        <v/>
      </c>
      <c r="F274" s="166" t="str">
        <f>IF(' Peticions ET'!E264="", "",' Peticions ET'!E264)</f>
        <v/>
      </c>
      <c r="G274" s="166" t="str">
        <f>IF(' Peticions ET'!F264="", "",' Peticions ET'!F264)</f>
        <v/>
      </c>
      <c r="H274" s="30" t="str">
        <f>IF(' Peticions ET'!G264="", "",' Peticions ET'!G264)</f>
        <v/>
      </c>
      <c r="I274" s="40" t="str">
        <f>IF(' Peticions ET'!H264="", "",' Peticions ET'!H264)</f>
        <v/>
      </c>
      <c r="J274" s="40" t="str">
        <f>IF(' Peticions ET'!I264="", "",' Peticions ET'!I264)</f>
        <v/>
      </c>
      <c r="K274" s="40" t="str">
        <f>IF(' Peticions ET'!J264="", "",' Peticions ET'!J264)</f>
        <v/>
      </c>
      <c r="L274" s="30" t="str">
        <f>IF(' Peticions ET'!K264="", "",' Peticions ET'!K264)</f>
        <v/>
      </c>
      <c r="M274" s="30" t="str">
        <f>IF(' Peticions ET'!L264="", "",' Peticions ET'!L264)</f>
        <v/>
      </c>
      <c r="N274" s="30" t="str">
        <f>IF(' Peticions ET'!M264="", "",' Peticions ET'!M264)</f>
        <v/>
      </c>
      <c r="O274" s="40" t="str">
        <f>IF(' Peticions ET'!O264="", "",' Peticions ET'!O264)</f>
        <v/>
      </c>
      <c r="P274" s="7" t="str">
        <f>IF(' Peticions ET'!N264="", "",' Peticions ET'!N264)</f>
        <v/>
      </c>
      <c r="Q274" s="31" t="str">
        <f>IF(' Peticions ET'!R264="", "",' Peticions ET'!R264)</f>
        <v/>
      </c>
      <c r="R274" s="31" t="str">
        <f>IF(' Peticions ET'!S264="", "",' Peticions ET'!S264)</f>
        <v/>
      </c>
      <c r="S274" t="str">
        <f>IF(' Peticions ET'!P264="", "",' Peticions ET'!P264)</f>
        <v/>
      </c>
      <c r="T274" s="264" t="str">
        <f>IF(' Peticions ET'!Q264="", "",' Peticions ET'!Q264)</f>
        <v/>
      </c>
      <c r="U274" s="1"/>
      <c r="V274" s="1"/>
      <c r="W274" s="3"/>
      <c r="X274" s="31"/>
      <c r="Y274" s="31"/>
      <c r="Z274" s="31"/>
      <c r="AA274" s="32"/>
      <c r="AB274" s="33"/>
      <c r="AC274" s="33"/>
      <c r="AD274" s="33"/>
      <c r="AE274" s="33"/>
      <c r="AF274" s="34"/>
      <c r="AG274" s="34"/>
      <c r="AH274" s="34"/>
      <c r="AI274" s="34"/>
      <c r="AJ274" s="35" t="str">
        <f>IF(' Peticions ET'!Z264="", "",' Peticions ET'!Z264)</f>
        <v/>
      </c>
      <c r="AK274" s="143"/>
      <c r="AL274" s="36"/>
      <c r="AM274" s="37" t="str">
        <f t="shared" si="78"/>
        <v/>
      </c>
      <c r="AN274" s="38" t="str">
        <f t="shared" si="79"/>
        <v/>
      </c>
      <c r="AO274" s="39" t="str">
        <f t="shared" si="80"/>
        <v/>
      </c>
      <c r="AP274" s="40" t="str">
        <f t="shared" si="81"/>
        <v/>
      </c>
      <c r="AQ274" s="229" t="str">
        <f t="shared" si="82"/>
        <v/>
      </c>
      <c r="AR274" s="220">
        <f>IF(A274="",0,IF(BJ274="S",COUNTIF($AQ$17:AQ274,AQ274),0))</f>
        <v>0</v>
      </c>
      <c r="AS274" s="41" t="str">
        <f t="shared" ref="AS274:AS337" si="93">IF(G274&lt;&gt;"",CONCATENATE(LEFT(G274,2),IF(H274="Linux",".L",".W")),"")</f>
        <v/>
      </c>
      <c r="AT274" s="42">
        <f xml:space="preserve"> IF(AS274&lt;&gt;"",VLOOKUP(AS274,Calculs!$B$2:$C$34,2,FALSE),0)</f>
        <v>0</v>
      </c>
      <c r="AU274" s="42">
        <f>IF(I274&lt;&gt;"",IF(LEFT(I274,1)="S", Calculs!$C$63,0),0)</f>
        <v>0</v>
      </c>
      <c r="AV274" s="42">
        <f>IF(J274&lt;&gt;"",IF(LEFT(J274,1)="S", Calculs!$C$53,0),0)</f>
        <v>0</v>
      </c>
      <c r="AW274" s="42">
        <f>IF(K274&lt;&gt;"",IF(LEFT(K274,1)="S", Calculs!$C$54,0),0)</f>
        <v>0</v>
      </c>
      <c r="AX274" s="43" t="str">
        <f t="shared" si="83"/>
        <v/>
      </c>
      <c r="AY274" s="43" t="str">
        <f t="shared" si="84"/>
        <v/>
      </c>
      <c r="AZ274" s="43">
        <f>SUMIF(Calculs!$B$2:$B$34,AX274,Calculs!$C$2:$C$34)</f>
        <v>0</v>
      </c>
      <c r="BA274" s="42">
        <f>IF(O274&lt;&gt;"",IF(LEFT(O274,1)="S", Calculs!$C$54,0),0)</f>
        <v>0</v>
      </c>
      <c r="BB274" s="42">
        <f>IF(P274&lt;&gt;"",IF(LEFT(P274,1)="S", Calculs!$C$53,0),0)</f>
        <v>0</v>
      </c>
      <c r="BC274" s="229" t="str">
        <f t="shared" si="85"/>
        <v/>
      </c>
      <c r="BD274" s="220">
        <f>IF(A274="",0, IF(BK274="S",COUNTIF($BC$17:BC274,BC274),0))</f>
        <v>0</v>
      </c>
      <c r="BE274" s="42">
        <f xml:space="preserve"> IF(Q274&lt;&gt;"",IF(Q274&lt;&gt;"Sense monitor",VLOOKUP(_xlfn.CONCAT(LEFT(Q274,2),IF(BF274="NO",".SA",".AA")),Calculs!$B$41:$C$48,2,FALSE),0),0)</f>
        <v>0</v>
      </c>
      <c r="BF274" s="42" t="str">
        <f t="shared" si="86"/>
        <v>NO</v>
      </c>
      <c r="BG274" s="43" t="str">
        <f t="shared" ref="BG274:BG337" si="94">IF(S274&lt;&gt;"",IF(LEFT(S274,2)="MA","MAir",IF(LEFT(S274,1)="i","iMac", IF(LEFT(S274,2)="Mi","Mini", IF(LEFT(S274,2)="MP","MPro","")))),"")</f>
        <v/>
      </c>
      <c r="BH274" s="42">
        <f>SUMIF(Calculs!$B$32:$B$36,TRIM(BG274),Calculs!$C$32:$C$36)</f>
        <v>0</v>
      </c>
      <c r="BI274" s="42">
        <f>IF(T274&lt;&gt;"",IF(LEFT(T274,1)="S", SUMIF(Calculs!$B$67:$B$70, TRIM(BG274), Calculs!$C$67:$C$70),0),0)</f>
        <v>0</v>
      </c>
      <c r="BJ274" s="40" t="str">
        <f t="shared" ref="BJ274:BJ337" si="95">IF(IF(AS274&lt;&gt;"",1,0) + IF(AX274&lt;&gt;"",1,0)+IF(BG274&lt;&gt;"",1,0)&gt;0,"S","N")</f>
        <v>N</v>
      </c>
      <c r="BK274" s="219" t="str">
        <f t="shared" si="87"/>
        <v>N</v>
      </c>
      <c r="BL274" s="42">
        <f t="shared" ref="BL274:BL337" si="96">AT274+AU274+AV274+AW274+AZ274+BA274+BB274+BI274+BE274+BH274</f>
        <v>0</v>
      </c>
      <c r="BM274" s="42"/>
      <c r="BN274" s="42"/>
      <c r="BO274" s="42">
        <f>IF(B274="",0,IF(AND(BJ274="S",AR274=1), VLOOKUP(B274,Calculs!$B$94:$D$99,3), 0) + IF(AND(BK274="S",BD274=1), VLOOKUP(B274,Calculs!$B$94:$F$99,5), 0))</f>
        <v>0</v>
      </c>
      <c r="BP274" s="40" t="str">
        <f t="shared" si="88"/>
        <v/>
      </c>
      <c r="BQ274" s="219" t="str">
        <f t="shared" si="89"/>
        <v/>
      </c>
      <c r="BR274" s="264" t="str">
        <f t="shared" si="90"/>
        <v/>
      </c>
      <c r="BS274" s="264" t="str">
        <f t="shared" si="91"/>
        <v/>
      </c>
    </row>
    <row r="275" spans="1:71" ht="12.75" customHeight="1">
      <c r="A275" s="217" t="str">
        <f>IF(' Peticions ET'!A265="", "",' Peticions ET'!A265)</f>
        <v/>
      </c>
      <c r="B275" s="167" t="str">
        <f t="shared" si="92"/>
        <v/>
      </c>
      <c r="C275" s="167" t="str">
        <f>IF(' Peticions ET'!B265="", "",' Peticions ET'!B265)</f>
        <v/>
      </c>
      <c r="D275" s="167" t="str">
        <f>IF(' Peticions ET'!C265="", "",' Peticions ET'!C265)</f>
        <v/>
      </c>
      <c r="E275" s="167" t="str">
        <f>IF(' Peticions ET'!D265="", "",' Peticions ET'!D265)</f>
        <v/>
      </c>
      <c r="F275" s="166" t="str">
        <f>IF(' Peticions ET'!E265="", "",' Peticions ET'!E265)</f>
        <v/>
      </c>
      <c r="G275" s="166" t="str">
        <f>IF(' Peticions ET'!F265="", "",' Peticions ET'!F265)</f>
        <v/>
      </c>
      <c r="H275" s="30" t="str">
        <f>IF(' Peticions ET'!G265="", "",' Peticions ET'!G265)</f>
        <v/>
      </c>
      <c r="I275" s="40" t="str">
        <f>IF(' Peticions ET'!H265="", "",' Peticions ET'!H265)</f>
        <v/>
      </c>
      <c r="J275" s="40" t="str">
        <f>IF(' Peticions ET'!I265="", "",' Peticions ET'!I265)</f>
        <v/>
      </c>
      <c r="K275" s="40" t="str">
        <f>IF(' Peticions ET'!J265="", "",' Peticions ET'!J265)</f>
        <v/>
      </c>
      <c r="L275" s="30" t="str">
        <f>IF(' Peticions ET'!K265="", "",' Peticions ET'!K265)</f>
        <v/>
      </c>
      <c r="M275" s="30" t="str">
        <f>IF(' Peticions ET'!L265="", "",' Peticions ET'!L265)</f>
        <v/>
      </c>
      <c r="N275" s="30" t="str">
        <f>IF(' Peticions ET'!M265="", "",' Peticions ET'!M265)</f>
        <v/>
      </c>
      <c r="O275" s="40" t="str">
        <f>IF(' Peticions ET'!O265="", "",' Peticions ET'!O265)</f>
        <v/>
      </c>
      <c r="P275" s="7" t="str">
        <f>IF(' Peticions ET'!N265="", "",' Peticions ET'!N265)</f>
        <v/>
      </c>
      <c r="Q275" s="31" t="str">
        <f>IF(' Peticions ET'!R265="", "",' Peticions ET'!R265)</f>
        <v/>
      </c>
      <c r="R275" s="31" t="str">
        <f>IF(' Peticions ET'!S265="", "",' Peticions ET'!S265)</f>
        <v/>
      </c>
      <c r="S275" t="str">
        <f>IF(' Peticions ET'!P265="", "",' Peticions ET'!P265)</f>
        <v/>
      </c>
      <c r="T275" s="264" t="str">
        <f>IF(' Peticions ET'!Q265="", "",' Peticions ET'!Q265)</f>
        <v/>
      </c>
      <c r="U275" s="1"/>
      <c r="V275" s="1"/>
      <c r="W275" s="3"/>
      <c r="X275" s="31"/>
      <c r="Y275" s="31"/>
      <c r="Z275" s="31"/>
      <c r="AA275" s="32"/>
      <c r="AB275" s="33"/>
      <c r="AC275" s="33"/>
      <c r="AD275" s="33"/>
      <c r="AE275" s="33"/>
      <c r="AF275" s="34"/>
      <c r="AG275" s="34"/>
      <c r="AH275" s="34"/>
      <c r="AI275" s="34"/>
      <c r="AJ275" s="35" t="str">
        <f>IF(' Peticions ET'!Z265="", "",' Peticions ET'!Z265)</f>
        <v/>
      </c>
      <c r="AK275" s="143"/>
      <c r="AL275" s="36"/>
      <c r="AM275" s="37" t="str">
        <f t="shared" si="78"/>
        <v/>
      </c>
      <c r="AN275" s="38" t="str">
        <f t="shared" si="79"/>
        <v/>
      </c>
      <c r="AO275" s="39" t="str">
        <f t="shared" si="80"/>
        <v/>
      </c>
      <c r="AP275" s="40" t="str">
        <f t="shared" si="81"/>
        <v/>
      </c>
      <c r="AQ275" s="229" t="str">
        <f t="shared" si="82"/>
        <v/>
      </c>
      <c r="AR275" s="220">
        <f>IF(A275="",0,IF(BJ275="S",COUNTIF($AQ$17:AQ275,AQ275),0))</f>
        <v>0</v>
      </c>
      <c r="AS275" s="41" t="str">
        <f t="shared" si="93"/>
        <v/>
      </c>
      <c r="AT275" s="42">
        <f xml:space="preserve"> IF(AS275&lt;&gt;"",VLOOKUP(AS275,Calculs!$B$2:$C$34,2,FALSE),0)</f>
        <v>0</v>
      </c>
      <c r="AU275" s="42">
        <f>IF(I275&lt;&gt;"",IF(LEFT(I275,1)="S", Calculs!$C$63,0),0)</f>
        <v>0</v>
      </c>
      <c r="AV275" s="42">
        <f>IF(J275&lt;&gt;"",IF(LEFT(J275,1)="S", Calculs!$C$53,0),0)</f>
        <v>0</v>
      </c>
      <c r="AW275" s="42">
        <f>IF(K275&lt;&gt;"",IF(LEFT(K275,1)="S", Calculs!$C$54,0),0)</f>
        <v>0</v>
      </c>
      <c r="AX275" s="43" t="str">
        <f t="shared" si="83"/>
        <v/>
      </c>
      <c r="AY275" s="43" t="str">
        <f t="shared" si="84"/>
        <v/>
      </c>
      <c r="AZ275" s="43">
        <f>SUMIF(Calculs!$B$2:$B$34,AX275,Calculs!$C$2:$C$34)</f>
        <v>0</v>
      </c>
      <c r="BA275" s="42">
        <f>IF(O275&lt;&gt;"",IF(LEFT(O275,1)="S", Calculs!$C$54,0),0)</f>
        <v>0</v>
      </c>
      <c r="BB275" s="42">
        <f>IF(P275&lt;&gt;"",IF(LEFT(P275,1)="S", Calculs!$C$53,0),0)</f>
        <v>0</v>
      </c>
      <c r="BC275" s="229" t="str">
        <f t="shared" si="85"/>
        <v/>
      </c>
      <c r="BD275" s="220">
        <f>IF(A275="",0, IF(BK275="S",COUNTIF($BC$17:BC275,BC275),0))</f>
        <v>0</v>
      </c>
      <c r="BE275" s="42">
        <f xml:space="preserve"> IF(Q275&lt;&gt;"",IF(Q275&lt;&gt;"Sense monitor",VLOOKUP(_xlfn.CONCAT(LEFT(Q275,2),IF(BF275="NO",".SA",".AA")),Calculs!$B$41:$C$48,2,FALSE),0),0)</f>
        <v>0</v>
      </c>
      <c r="BF275" s="42" t="str">
        <f t="shared" si="86"/>
        <v>NO</v>
      </c>
      <c r="BG275" s="43" t="str">
        <f t="shared" si="94"/>
        <v/>
      </c>
      <c r="BH275" s="42">
        <f>SUMIF(Calculs!$B$32:$B$36,TRIM(BG275),Calculs!$C$32:$C$36)</f>
        <v>0</v>
      </c>
      <c r="BI275" s="42">
        <f>IF(T275&lt;&gt;"",IF(LEFT(T275,1)="S", SUMIF(Calculs!$B$67:$B$70, TRIM(BG275), Calculs!$C$67:$C$70),0),0)</f>
        <v>0</v>
      </c>
      <c r="BJ275" s="40" t="str">
        <f t="shared" si="95"/>
        <v>N</v>
      </c>
      <c r="BK275" s="219" t="str">
        <f t="shared" si="87"/>
        <v>N</v>
      </c>
      <c r="BL275" s="42">
        <f t="shared" si="96"/>
        <v>0</v>
      </c>
      <c r="BM275" s="42"/>
      <c r="BN275" s="42"/>
      <c r="BO275" s="42">
        <f>IF(B275="",0,IF(AND(BJ275="S",AR275=1), VLOOKUP(B275,Calculs!$B$94:$D$99,3), 0) + IF(AND(BK275="S",BD275=1), VLOOKUP(B275,Calculs!$B$94:$F$99,5), 0))</f>
        <v>0</v>
      </c>
      <c r="BP275" s="40" t="str">
        <f t="shared" si="88"/>
        <v/>
      </c>
      <c r="BQ275" s="219" t="str">
        <f t="shared" si="89"/>
        <v/>
      </c>
      <c r="BR275" s="264" t="str">
        <f t="shared" si="90"/>
        <v/>
      </c>
      <c r="BS275" s="264" t="str">
        <f t="shared" si="91"/>
        <v/>
      </c>
    </row>
    <row r="276" spans="1:71" ht="12.75" customHeight="1">
      <c r="A276" s="217" t="str">
        <f>IF(' Peticions ET'!A266="", "",' Peticions ET'!A266)</f>
        <v/>
      </c>
      <c r="B276" s="167" t="str">
        <f t="shared" si="92"/>
        <v/>
      </c>
      <c r="C276" s="167" t="str">
        <f>IF(' Peticions ET'!B266="", "",' Peticions ET'!B266)</f>
        <v/>
      </c>
      <c r="D276" s="167" t="str">
        <f>IF(' Peticions ET'!C266="", "",' Peticions ET'!C266)</f>
        <v/>
      </c>
      <c r="E276" s="167" t="str">
        <f>IF(' Peticions ET'!D266="", "",' Peticions ET'!D266)</f>
        <v/>
      </c>
      <c r="F276" s="166" t="str">
        <f>IF(' Peticions ET'!E266="", "",' Peticions ET'!E266)</f>
        <v/>
      </c>
      <c r="G276" s="166" t="str">
        <f>IF(' Peticions ET'!F266="", "",' Peticions ET'!F266)</f>
        <v/>
      </c>
      <c r="H276" s="30" t="str">
        <f>IF(' Peticions ET'!G266="", "",' Peticions ET'!G266)</f>
        <v/>
      </c>
      <c r="I276" s="40" t="str">
        <f>IF(' Peticions ET'!H266="", "",' Peticions ET'!H266)</f>
        <v/>
      </c>
      <c r="J276" s="40" t="str">
        <f>IF(' Peticions ET'!I266="", "",' Peticions ET'!I266)</f>
        <v/>
      </c>
      <c r="K276" s="40" t="str">
        <f>IF(' Peticions ET'!J266="", "",' Peticions ET'!J266)</f>
        <v/>
      </c>
      <c r="L276" s="30" t="str">
        <f>IF(' Peticions ET'!K266="", "",' Peticions ET'!K266)</f>
        <v/>
      </c>
      <c r="M276" s="30" t="str">
        <f>IF(' Peticions ET'!L266="", "",' Peticions ET'!L266)</f>
        <v/>
      </c>
      <c r="N276" s="30" t="str">
        <f>IF(' Peticions ET'!M266="", "",' Peticions ET'!M266)</f>
        <v/>
      </c>
      <c r="O276" s="40" t="str">
        <f>IF(' Peticions ET'!O266="", "",' Peticions ET'!O266)</f>
        <v/>
      </c>
      <c r="P276" s="7" t="str">
        <f>IF(' Peticions ET'!N266="", "",' Peticions ET'!N266)</f>
        <v/>
      </c>
      <c r="Q276" s="31" t="str">
        <f>IF(' Peticions ET'!R266="", "",' Peticions ET'!R266)</f>
        <v/>
      </c>
      <c r="R276" s="31" t="str">
        <f>IF(' Peticions ET'!S266="", "",' Peticions ET'!S266)</f>
        <v/>
      </c>
      <c r="S276" t="str">
        <f>IF(' Peticions ET'!P266="", "",' Peticions ET'!P266)</f>
        <v/>
      </c>
      <c r="T276" s="264" t="str">
        <f>IF(' Peticions ET'!Q266="", "",' Peticions ET'!Q266)</f>
        <v/>
      </c>
      <c r="U276" s="1"/>
      <c r="V276" s="1"/>
      <c r="W276" s="3"/>
      <c r="X276" s="31"/>
      <c r="Y276" s="31"/>
      <c r="Z276" s="31"/>
      <c r="AA276" s="32"/>
      <c r="AB276" s="33"/>
      <c r="AC276" s="33"/>
      <c r="AD276" s="33"/>
      <c r="AE276" s="33"/>
      <c r="AF276" s="34"/>
      <c r="AG276" s="34"/>
      <c r="AH276" s="34"/>
      <c r="AI276" s="34"/>
      <c r="AJ276" s="35" t="str">
        <f>IF(' Peticions ET'!Z266="", "",' Peticions ET'!Z266)</f>
        <v/>
      </c>
      <c r="AK276" s="143"/>
      <c r="AL276" s="36"/>
      <c r="AM276" s="37" t="str">
        <f t="shared" si="78"/>
        <v/>
      </c>
      <c r="AN276" s="38" t="str">
        <f t="shared" si="79"/>
        <v/>
      </c>
      <c r="AO276" s="39" t="str">
        <f t="shared" si="80"/>
        <v/>
      </c>
      <c r="AP276" s="40" t="str">
        <f t="shared" si="81"/>
        <v/>
      </c>
      <c r="AQ276" s="229" t="str">
        <f t="shared" si="82"/>
        <v/>
      </c>
      <c r="AR276" s="220">
        <f>IF(A276="",0,IF(BJ276="S",COUNTIF($AQ$17:AQ276,AQ276),0))</f>
        <v>0</v>
      </c>
      <c r="AS276" s="41" t="str">
        <f t="shared" si="93"/>
        <v/>
      </c>
      <c r="AT276" s="42">
        <f xml:space="preserve"> IF(AS276&lt;&gt;"",VLOOKUP(AS276,Calculs!$B$2:$C$34,2,FALSE),0)</f>
        <v>0</v>
      </c>
      <c r="AU276" s="42">
        <f>IF(I276&lt;&gt;"",IF(LEFT(I276,1)="S", Calculs!$C$63,0),0)</f>
        <v>0</v>
      </c>
      <c r="AV276" s="42">
        <f>IF(J276&lt;&gt;"",IF(LEFT(J276,1)="S", Calculs!$C$53,0),0)</f>
        <v>0</v>
      </c>
      <c r="AW276" s="42">
        <f>IF(K276&lt;&gt;"",IF(LEFT(K276,1)="S", Calculs!$C$54,0),0)</f>
        <v>0</v>
      </c>
      <c r="AX276" s="43" t="str">
        <f t="shared" si="83"/>
        <v/>
      </c>
      <c r="AY276" s="43" t="str">
        <f t="shared" si="84"/>
        <v/>
      </c>
      <c r="AZ276" s="43">
        <f>SUMIF(Calculs!$B$2:$B$34,AX276,Calculs!$C$2:$C$34)</f>
        <v>0</v>
      </c>
      <c r="BA276" s="42">
        <f>IF(O276&lt;&gt;"",IF(LEFT(O276,1)="S", Calculs!$C$54,0),0)</f>
        <v>0</v>
      </c>
      <c r="BB276" s="42">
        <f>IF(P276&lt;&gt;"",IF(LEFT(P276,1)="S", Calculs!$C$53,0),0)</f>
        <v>0</v>
      </c>
      <c r="BC276" s="229" t="str">
        <f t="shared" si="85"/>
        <v/>
      </c>
      <c r="BD276" s="220">
        <f>IF(A276="",0, IF(BK276="S",COUNTIF($BC$17:BC276,BC276),0))</f>
        <v>0</v>
      </c>
      <c r="BE276" s="42">
        <f xml:space="preserve"> IF(Q276&lt;&gt;"",IF(Q276&lt;&gt;"Sense monitor",VLOOKUP(_xlfn.CONCAT(LEFT(Q276,2),IF(BF276="NO",".SA",".AA")),Calculs!$B$41:$C$48,2,FALSE),0),0)</f>
        <v>0</v>
      </c>
      <c r="BF276" s="42" t="str">
        <f t="shared" si="86"/>
        <v>NO</v>
      </c>
      <c r="BG276" s="43" t="str">
        <f t="shared" si="94"/>
        <v/>
      </c>
      <c r="BH276" s="42">
        <f>SUMIF(Calculs!$B$32:$B$36,TRIM(BG276),Calculs!$C$32:$C$36)</f>
        <v>0</v>
      </c>
      <c r="BI276" s="42">
        <f>IF(T276&lt;&gt;"",IF(LEFT(T276,1)="S", SUMIF(Calculs!$B$67:$B$70, TRIM(BG276), Calculs!$C$67:$C$70),0),0)</f>
        <v>0</v>
      </c>
      <c r="BJ276" s="40" t="str">
        <f t="shared" si="95"/>
        <v>N</v>
      </c>
      <c r="BK276" s="219" t="str">
        <f t="shared" si="87"/>
        <v>N</v>
      </c>
      <c r="BL276" s="42">
        <f t="shared" si="96"/>
        <v>0</v>
      </c>
      <c r="BM276" s="42"/>
      <c r="BN276" s="42"/>
      <c r="BO276" s="42">
        <f>IF(B276="",0,IF(AND(BJ276="S",AR276=1), VLOOKUP(B276,Calculs!$B$94:$D$99,3), 0) + IF(AND(BK276="S",BD276=1), VLOOKUP(B276,Calculs!$B$94:$F$99,5), 0))</f>
        <v>0</v>
      </c>
      <c r="BP276" s="40" t="str">
        <f t="shared" si="88"/>
        <v/>
      </c>
      <c r="BQ276" s="219" t="str">
        <f t="shared" si="89"/>
        <v/>
      </c>
      <c r="BR276" s="264" t="str">
        <f t="shared" si="90"/>
        <v/>
      </c>
      <c r="BS276" s="264" t="str">
        <f t="shared" si="91"/>
        <v/>
      </c>
    </row>
    <row r="277" spans="1:71" ht="12.75" customHeight="1">
      <c r="A277" s="217" t="str">
        <f>IF(' Peticions ET'!A267="", "",' Peticions ET'!A267)</f>
        <v/>
      </c>
      <c r="B277" s="167" t="str">
        <f t="shared" si="92"/>
        <v/>
      </c>
      <c r="C277" s="167" t="str">
        <f>IF(' Peticions ET'!B267="", "",' Peticions ET'!B267)</f>
        <v/>
      </c>
      <c r="D277" s="167" t="str">
        <f>IF(' Peticions ET'!C267="", "",' Peticions ET'!C267)</f>
        <v/>
      </c>
      <c r="E277" s="167" t="str">
        <f>IF(' Peticions ET'!D267="", "",' Peticions ET'!D267)</f>
        <v/>
      </c>
      <c r="F277" s="166" t="str">
        <f>IF(' Peticions ET'!E267="", "",' Peticions ET'!E267)</f>
        <v/>
      </c>
      <c r="G277" s="166" t="str">
        <f>IF(' Peticions ET'!F267="", "",' Peticions ET'!F267)</f>
        <v/>
      </c>
      <c r="H277" s="30" t="str">
        <f>IF(' Peticions ET'!G267="", "",' Peticions ET'!G267)</f>
        <v/>
      </c>
      <c r="I277" s="40" t="str">
        <f>IF(' Peticions ET'!H267="", "",' Peticions ET'!H267)</f>
        <v/>
      </c>
      <c r="J277" s="40" t="str">
        <f>IF(' Peticions ET'!I267="", "",' Peticions ET'!I267)</f>
        <v/>
      </c>
      <c r="K277" s="40" t="str">
        <f>IF(' Peticions ET'!J267="", "",' Peticions ET'!J267)</f>
        <v/>
      </c>
      <c r="L277" s="30" t="str">
        <f>IF(' Peticions ET'!K267="", "",' Peticions ET'!K267)</f>
        <v/>
      </c>
      <c r="M277" s="30" t="str">
        <f>IF(' Peticions ET'!L267="", "",' Peticions ET'!L267)</f>
        <v/>
      </c>
      <c r="N277" s="30" t="str">
        <f>IF(' Peticions ET'!M267="", "",' Peticions ET'!M267)</f>
        <v/>
      </c>
      <c r="O277" s="40" t="str">
        <f>IF(' Peticions ET'!O267="", "",' Peticions ET'!O267)</f>
        <v/>
      </c>
      <c r="P277" s="7" t="str">
        <f>IF(' Peticions ET'!N267="", "",' Peticions ET'!N267)</f>
        <v/>
      </c>
      <c r="Q277" s="31" t="str">
        <f>IF(' Peticions ET'!R267="", "",' Peticions ET'!R267)</f>
        <v/>
      </c>
      <c r="R277" s="31" t="str">
        <f>IF(' Peticions ET'!S267="", "",' Peticions ET'!S267)</f>
        <v/>
      </c>
      <c r="S277" t="str">
        <f>IF(' Peticions ET'!P267="", "",' Peticions ET'!P267)</f>
        <v/>
      </c>
      <c r="T277" s="264" t="str">
        <f>IF(' Peticions ET'!Q267="", "",' Peticions ET'!Q267)</f>
        <v/>
      </c>
      <c r="U277" s="1"/>
      <c r="V277" s="1"/>
      <c r="W277" s="3"/>
      <c r="X277" s="31"/>
      <c r="Y277" s="31"/>
      <c r="Z277" s="31"/>
      <c r="AA277" s="32"/>
      <c r="AB277" s="33"/>
      <c r="AC277" s="33"/>
      <c r="AD277" s="33"/>
      <c r="AE277" s="33"/>
      <c r="AF277" s="34"/>
      <c r="AG277" s="34"/>
      <c r="AH277" s="34"/>
      <c r="AI277" s="34"/>
      <c r="AJ277" s="35" t="str">
        <f>IF(' Peticions ET'!Z267="", "",' Peticions ET'!Z267)</f>
        <v/>
      </c>
      <c r="AK277" s="143"/>
      <c r="AL277" s="36"/>
      <c r="AM277" s="37" t="str">
        <f t="shared" si="78"/>
        <v/>
      </c>
      <c r="AN277" s="38" t="str">
        <f t="shared" si="79"/>
        <v/>
      </c>
      <c r="AO277" s="39" t="str">
        <f t="shared" si="80"/>
        <v/>
      </c>
      <c r="AP277" s="40" t="str">
        <f t="shared" si="81"/>
        <v/>
      </c>
      <c r="AQ277" s="229" t="str">
        <f t="shared" si="82"/>
        <v/>
      </c>
      <c r="AR277" s="220">
        <f>IF(A277="",0,IF(BJ277="S",COUNTIF($AQ$17:AQ277,AQ277),0))</f>
        <v>0</v>
      </c>
      <c r="AS277" s="41" t="str">
        <f t="shared" si="93"/>
        <v/>
      </c>
      <c r="AT277" s="42">
        <f xml:space="preserve"> IF(AS277&lt;&gt;"",VLOOKUP(AS277,Calculs!$B$2:$C$34,2,FALSE),0)</f>
        <v>0</v>
      </c>
      <c r="AU277" s="42">
        <f>IF(I277&lt;&gt;"",IF(LEFT(I277,1)="S", Calculs!$C$63,0),0)</f>
        <v>0</v>
      </c>
      <c r="AV277" s="42">
        <f>IF(J277&lt;&gt;"",IF(LEFT(J277,1)="S", Calculs!$C$53,0),0)</f>
        <v>0</v>
      </c>
      <c r="AW277" s="42">
        <f>IF(K277&lt;&gt;"",IF(LEFT(K277,1)="S", Calculs!$C$54,0),0)</f>
        <v>0</v>
      </c>
      <c r="AX277" s="43" t="str">
        <f t="shared" si="83"/>
        <v/>
      </c>
      <c r="AY277" s="43" t="str">
        <f t="shared" si="84"/>
        <v/>
      </c>
      <c r="AZ277" s="43">
        <f>SUMIF(Calculs!$B$2:$B$34,AX277,Calculs!$C$2:$C$34)</f>
        <v>0</v>
      </c>
      <c r="BA277" s="42">
        <f>IF(O277&lt;&gt;"",IF(LEFT(O277,1)="S", Calculs!$C$54,0),0)</f>
        <v>0</v>
      </c>
      <c r="BB277" s="42">
        <f>IF(P277&lt;&gt;"",IF(LEFT(P277,1)="S", Calculs!$C$53,0),0)</f>
        <v>0</v>
      </c>
      <c r="BC277" s="229" t="str">
        <f t="shared" si="85"/>
        <v/>
      </c>
      <c r="BD277" s="220">
        <f>IF(A277="",0, IF(BK277="S",COUNTIF($BC$17:BC277,BC277),0))</f>
        <v>0</v>
      </c>
      <c r="BE277" s="42">
        <f xml:space="preserve"> IF(Q277&lt;&gt;"",IF(Q277&lt;&gt;"Sense monitor",VLOOKUP(_xlfn.CONCAT(LEFT(Q277,2),IF(BF277="NO",".SA",".AA")),Calculs!$B$41:$C$48,2,FALSE),0),0)</f>
        <v>0</v>
      </c>
      <c r="BF277" s="42" t="str">
        <f t="shared" si="86"/>
        <v>NO</v>
      </c>
      <c r="BG277" s="43" t="str">
        <f t="shared" si="94"/>
        <v/>
      </c>
      <c r="BH277" s="42">
        <f>SUMIF(Calculs!$B$32:$B$36,TRIM(BG277),Calculs!$C$32:$C$36)</f>
        <v>0</v>
      </c>
      <c r="BI277" s="42">
        <f>IF(T277&lt;&gt;"",IF(LEFT(T277,1)="S", SUMIF(Calculs!$B$67:$B$70, TRIM(BG277), Calculs!$C$67:$C$70),0),0)</f>
        <v>0</v>
      </c>
      <c r="BJ277" s="40" t="str">
        <f t="shared" si="95"/>
        <v>N</v>
      </c>
      <c r="BK277" s="219" t="str">
        <f t="shared" si="87"/>
        <v>N</v>
      </c>
      <c r="BL277" s="42">
        <f t="shared" si="96"/>
        <v>0</v>
      </c>
      <c r="BM277" s="42"/>
      <c r="BN277" s="42"/>
      <c r="BO277" s="42">
        <f>IF(B277="",0,IF(AND(BJ277="S",AR277=1), VLOOKUP(B277,Calculs!$B$94:$D$99,3), 0) + IF(AND(BK277="S",BD277=1), VLOOKUP(B277,Calculs!$B$94:$F$99,5), 0))</f>
        <v>0</v>
      </c>
      <c r="BP277" s="40" t="str">
        <f t="shared" si="88"/>
        <v/>
      </c>
      <c r="BQ277" s="219" t="str">
        <f t="shared" si="89"/>
        <v/>
      </c>
      <c r="BR277" s="264" t="str">
        <f t="shared" si="90"/>
        <v/>
      </c>
      <c r="BS277" s="264" t="str">
        <f t="shared" si="91"/>
        <v/>
      </c>
    </row>
    <row r="278" spans="1:71" ht="12.75" customHeight="1">
      <c r="A278" s="217" t="str">
        <f>IF(' Peticions ET'!A268="", "",' Peticions ET'!A268)</f>
        <v/>
      </c>
      <c r="B278" s="167" t="str">
        <f t="shared" si="92"/>
        <v/>
      </c>
      <c r="C278" s="167" t="str">
        <f>IF(' Peticions ET'!B268="", "",' Peticions ET'!B268)</f>
        <v/>
      </c>
      <c r="D278" s="167" t="str">
        <f>IF(' Peticions ET'!C268="", "",' Peticions ET'!C268)</f>
        <v/>
      </c>
      <c r="E278" s="167" t="str">
        <f>IF(' Peticions ET'!D268="", "",' Peticions ET'!D268)</f>
        <v/>
      </c>
      <c r="F278" s="166" t="str">
        <f>IF(' Peticions ET'!E268="", "",' Peticions ET'!E268)</f>
        <v/>
      </c>
      <c r="G278" s="166" t="str">
        <f>IF(' Peticions ET'!F268="", "",' Peticions ET'!F268)</f>
        <v/>
      </c>
      <c r="H278" s="30" t="str">
        <f>IF(' Peticions ET'!G268="", "",' Peticions ET'!G268)</f>
        <v/>
      </c>
      <c r="I278" s="40" t="str">
        <f>IF(' Peticions ET'!H268="", "",' Peticions ET'!H268)</f>
        <v/>
      </c>
      <c r="J278" s="40" t="str">
        <f>IF(' Peticions ET'!I268="", "",' Peticions ET'!I268)</f>
        <v/>
      </c>
      <c r="K278" s="40" t="str">
        <f>IF(' Peticions ET'!J268="", "",' Peticions ET'!J268)</f>
        <v/>
      </c>
      <c r="L278" s="30" t="str">
        <f>IF(' Peticions ET'!K268="", "",' Peticions ET'!K268)</f>
        <v/>
      </c>
      <c r="M278" s="30" t="str">
        <f>IF(' Peticions ET'!L268="", "",' Peticions ET'!L268)</f>
        <v/>
      </c>
      <c r="N278" s="30" t="str">
        <f>IF(' Peticions ET'!M268="", "",' Peticions ET'!M268)</f>
        <v/>
      </c>
      <c r="O278" s="40" t="str">
        <f>IF(' Peticions ET'!O268="", "",' Peticions ET'!O268)</f>
        <v/>
      </c>
      <c r="P278" s="7" t="str">
        <f>IF(' Peticions ET'!N268="", "",' Peticions ET'!N268)</f>
        <v/>
      </c>
      <c r="Q278" s="31" t="str">
        <f>IF(' Peticions ET'!R268="", "",' Peticions ET'!R268)</f>
        <v/>
      </c>
      <c r="R278" s="31" t="str">
        <f>IF(' Peticions ET'!S268="", "",' Peticions ET'!S268)</f>
        <v/>
      </c>
      <c r="S278" t="str">
        <f>IF(' Peticions ET'!P268="", "",' Peticions ET'!P268)</f>
        <v/>
      </c>
      <c r="T278" s="264" t="str">
        <f>IF(' Peticions ET'!Q268="", "",' Peticions ET'!Q268)</f>
        <v/>
      </c>
      <c r="U278" s="1"/>
      <c r="V278" s="1"/>
      <c r="W278" s="3"/>
      <c r="X278" s="31"/>
      <c r="Y278" s="31"/>
      <c r="Z278" s="31"/>
      <c r="AA278" s="32"/>
      <c r="AB278" s="33"/>
      <c r="AC278" s="33"/>
      <c r="AD278" s="33"/>
      <c r="AE278" s="33"/>
      <c r="AF278" s="34"/>
      <c r="AG278" s="34"/>
      <c r="AH278" s="34"/>
      <c r="AI278" s="34"/>
      <c r="AJ278" s="35" t="str">
        <f>IF(' Peticions ET'!Z268="", "",' Peticions ET'!Z268)</f>
        <v/>
      </c>
      <c r="AK278" s="143"/>
      <c r="AL278" s="36"/>
      <c r="AM278" s="37" t="str">
        <f t="shared" si="78"/>
        <v/>
      </c>
      <c r="AN278" s="38" t="str">
        <f t="shared" si="79"/>
        <v/>
      </c>
      <c r="AO278" s="39" t="str">
        <f t="shared" si="80"/>
        <v/>
      </c>
      <c r="AP278" s="40" t="str">
        <f t="shared" si="81"/>
        <v/>
      </c>
      <c r="AQ278" s="229" t="str">
        <f t="shared" si="82"/>
        <v/>
      </c>
      <c r="AR278" s="220">
        <f>IF(A278="",0,IF(BJ278="S",COUNTIF($AQ$17:AQ278,AQ278),0))</f>
        <v>0</v>
      </c>
      <c r="AS278" s="41" t="str">
        <f t="shared" si="93"/>
        <v/>
      </c>
      <c r="AT278" s="42">
        <f xml:space="preserve"> IF(AS278&lt;&gt;"",VLOOKUP(AS278,Calculs!$B$2:$C$34,2,FALSE),0)</f>
        <v>0</v>
      </c>
      <c r="AU278" s="42">
        <f>IF(I278&lt;&gt;"",IF(LEFT(I278,1)="S", Calculs!$C$63,0),0)</f>
        <v>0</v>
      </c>
      <c r="AV278" s="42">
        <f>IF(J278&lt;&gt;"",IF(LEFT(J278,1)="S", Calculs!$C$53,0),0)</f>
        <v>0</v>
      </c>
      <c r="AW278" s="42">
        <f>IF(K278&lt;&gt;"",IF(LEFT(K278,1)="S", Calculs!$C$54,0),0)</f>
        <v>0</v>
      </c>
      <c r="AX278" s="43" t="str">
        <f t="shared" si="83"/>
        <v/>
      </c>
      <c r="AY278" s="43" t="str">
        <f t="shared" si="84"/>
        <v/>
      </c>
      <c r="AZ278" s="43">
        <f>SUMIF(Calculs!$B$2:$B$34,AX278,Calculs!$C$2:$C$34)</f>
        <v>0</v>
      </c>
      <c r="BA278" s="42">
        <f>IF(O278&lt;&gt;"",IF(LEFT(O278,1)="S", Calculs!$C$54,0),0)</f>
        <v>0</v>
      </c>
      <c r="BB278" s="42">
        <f>IF(P278&lt;&gt;"",IF(LEFT(P278,1)="S", Calculs!$C$53,0),0)</f>
        <v>0</v>
      </c>
      <c r="BC278" s="229" t="str">
        <f t="shared" si="85"/>
        <v/>
      </c>
      <c r="BD278" s="220">
        <f>IF(A278="",0, IF(BK278="S",COUNTIF($BC$17:BC278,BC278),0))</f>
        <v>0</v>
      </c>
      <c r="BE278" s="42">
        <f xml:space="preserve"> IF(Q278&lt;&gt;"",IF(Q278&lt;&gt;"Sense monitor",VLOOKUP(_xlfn.CONCAT(LEFT(Q278,2),IF(BF278="NO",".SA",".AA")),Calculs!$B$41:$C$48,2,FALSE),0),0)</f>
        <v>0</v>
      </c>
      <c r="BF278" s="42" t="str">
        <f t="shared" si="86"/>
        <v>NO</v>
      </c>
      <c r="BG278" s="43" t="str">
        <f t="shared" si="94"/>
        <v/>
      </c>
      <c r="BH278" s="42">
        <f>SUMIF(Calculs!$B$32:$B$36,TRIM(BG278),Calculs!$C$32:$C$36)</f>
        <v>0</v>
      </c>
      <c r="BI278" s="42">
        <f>IF(T278&lt;&gt;"",IF(LEFT(T278,1)="S", SUMIF(Calculs!$B$67:$B$70, TRIM(BG278), Calculs!$C$67:$C$70),0),0)</f>
        <v>0</v>
      </c>
      <c r="BJ278" s="40" t="str">
        <f t="shared" si="95"/>
        <v>N</v>
      </c>
      <c r="BK278" s="219" t="str">
        <f t="shared" si="87"/>
        <v>N</v>
      </c>
      <c r="BL278" s="42">
        <f t="shared" si="96"/>
        <v>0</v>
      </c>
      <c r="BM278" s="42"/>
      <c r="BN278" s="42"/>
      <c r="BO278" s="42">
        <f>IF(B278="",0,IF(AND(BJ278="S",AR278=1), VLOOKUP(B278,Calculs!$B$94:$D$99,3), 0) + IF(AND(BK278="S",BD278=1), VLOOKUP(B278,Calculs!$B$94:$F$99,5), 0))</f>
        <v>0</v>
      </c>
      <c r="BP278" s="40" t="str">
        <f t="shared" si="88"/>
        <v/>
      </c>
      <c r="BQ278" s="219" t="str">
        <f t="shared" si="89"/>
        <v/>
      </c>
      <c r="BR278" s="264" t="str">
        <f t="shared" si="90"/>
        <v/>
      </c>
      <c r="BS278" s="264" t="str">
        <f t="shared" si="91"/>
        <v/>
      </c>
    </row>
    <row r="279" spans="1:71" ht="12.75" customHeight="1">
      <c r="A279" s="217" t="str">
        <f>IF(' Peticions ET'!A269="", "",' Peticions ET'!A269)</f>
        <v/>
      </c>
      <c r="B279" s="167" t="str">
        <f t="shared" si="92"/>
        <v/>
      </c>
      <c r="C279" s="167" t="str">
        <f>IF(' Peticions ET'!B269="", "",' Peticions ET'!B269)</f>
        <v/>
      </c>
      <c r="D279" s="167" t="str">
        <f>IF(' Peticions ET'!C269="", "",' Peticions ET'!C269)</f>
        <v/>
      </c>
      <c r="E279" s="167" t="str">
        <f>IF(' Peticions ET'!D269="", "",' Peticions ET'!D269)</f>
        <v/>
      </c>
      <c r="F279" s="166" t="str">
        <f>IF(' Peticions ET'!E269="", "",' Peticions ET'!E269)</f>
        <v/>
      </c>
      <c r="G279" s="166" t="str">
        <f>IF(' Peticions ET'!F269="", "",' Peticions ET'!F269)</f>
        <v/>
      </c>
      <c r="H279" s="30" t="str">
        <f>IF(' Peticions ET'!G269="", "",' Peticions ET'!G269)</f>
        <v/>
      </c>
      <c r="I279" s="40" t="str">
        <f>IF(' Peticions ET'!H269="", "",' Peticions ET'!H269)</f>
        <v/>
      </c>
      <c r="J279" s="40" t="str">
        <f>IF(' Peticions ET'!I269="", "",' Peticions ET'!I269)</f>
        <v/>
      </c>
      <c r="K279" s="40" t="str">
        <f>IF(' Peticions ET'!J269="", "",' Peticions ET'!J269)</f>
        <v/>
      </c>
      <c r="L279" s="30" t="str">
        <f>IF(' Peticions ET'!K269="", "",' Peticions ET'!K269)</f>
        <v/>
      </c>
      <c r="M279" s="30" t="str">
        <f>IF(' Peticions ET'!L269="", "",' Peticions ET'!L269)</f>
        <v/>
      </c>
      <c r="N279" s="30" t="str">
        <f>IF(' Peticions ET'!M269="", "",' Peticions ET'!M269)</f>
        <v/>
      </c>
      <c r="O279" s="40" t="str">
        <f>IF(' Peticions ET'!O269="", "",' Peticions ET'!O269)</f>
        <v/>
      </c>
      <c r="P279" s="7" t="str">
        <f>IF(' Peticions ET'!N269="", "",' Peticions ET'!N269)</f>
        <v/>
      </c>
      <c r="Q279" s="31" t="str">
        <f>IF(' Peticions ET'!R269="", "",' Peticions ET'!R269)</f>
        <v/>
      </c>
      <c r="R279" s="31" t="str">
        <f>IF(' Peticions ET'!S269="", "",' Peticions ET'!S269)</f>
        <v/>
      </c>
      <c r="S279" t="str">
        <f>IF(' Peticions ET'!P269="", "",' Peticions ET'!P269)</f>
        <v/>
      </c>
      <c r="T279" s="264" t="str">
        <f>IF(' Peticions ET'!Q269="", "",' Peticions ET'!Q269)</f>
        <v/>
      </c>
      <c r="U279" s="1"/>
      <c r="V279" s="1"/>
      <c r="W279" s="3"/>
      <c r="X279" s="31"/>
      <c r="Y279" s="31"/>
      <c r="Z279" s="31"/>
      <c r="AA279" s="32"/>
      <c r="AB279" s="33"/>
      <c r="AC279" s="33"/>
      <c r="AD279" s="33"/>
      <c r="AE279" s="33"/>
      <c r="AF279" s="34"/>
      <c r="AG279" s="34"/>
      <c r="AH279" s="34"/>
      <c r="AI279" s="34"/>
      <c r="AJ279" s="35" t="str">
        <f>IF(' Peticions ET'!Z269="", "",' Peticions ET'!Z269)</f>
        <v/>
      </c>
      <c r="AK279" s="143"/>
      <c r="AL279" s="36"/>
      <c r="AM279" s="37" t="str">
        <f t="shared" si="78"/>
        <v/>
      </c>
      <c r="AN279" s="38" t="str">
        <f t="shared" si="79"/>
        <v/>
      </c>
      <c r="AO279" s="39" t="str">
        <f t="shared" si="80"/>
        <v/>
      </c>
      <c r="AP279" s="40" t="str">
        <f t="shared" si="81"/>
        <v/>
      </c>
      <c r="AQ279" s="229" t="str">
        <f t="shared" si="82"/>
        <v/>
      </c>
      <c r="AR279" s="220">
        <f>IF(A279="",0,IF(BJ279="S",COUNTIF($AQ$17:AQ279,AQ279),0))</f>
        <v>0</v>
      </c>
      <c r="AS279" s="41" t="str">
        <f t="shared" si="93"/>
        <v/>
      </c>
      <c r="AT279" s="42">
        <f xml:space="preserve"> IF(AS279&lt;&gt;"",VLOOKUP(AS279,Calculs!$B$2:$C$34,2,FALSE),0)</f>
        <v>0</v>
      </c>
      <c r="AU279" s="42">
        <f>IF(I279&lt;&gt;"",IF(LEFT(I279,1)="S", Calculs!$C$63,0),0)</f>
        <v>0</v>
      </c>
      <c r="AV279" s="42">
        <f>IF(J279&lt;&gt;"",IF(LEFT(J279,1)="S", Calculs!$C$53,0),0)</f>
        <v>0</v>
      </c>
      <c r="AW279" s="42">
        <f>IF(K279&lt;&gt;"",IF(LEFT(K279,1)="S", Calculs!$C$54,0),0)</f>
        <v>0</v>
      </c>
      <c r="AX279" s="43" t="str">
        <f t="shared" si="83"/>
        <v/>
      </c>
      <c r="AY279" s="43" t="str">
        <f t="shared" si="84"/>
        <v/>
      </c>
      <c r="AZ279" s="43">
        <f>SUMIF(Calculs!$B$2:$B$34,AX279,Calculs!$C$2:$C$34)</f>
        <v>0</v>
      </c>
      <c r="BA279" s="42">
        <f>IF(O279&lt;&gt;"",IF(LEFT(O279,1)="S", Calculs!$C$54,0),0)</f>
        <v>0</v>
      </c>
      <c r="BB279" s="42">
        <f>IF(P279&lt;&gt;"",IF(LEFT(P279,1)="S", Calculs!$C$53,0),0)</f>
        <v>0</v>
      </c>
      <c r="BC279" s="229" t="str">
        <f t="shared" si="85"/>
        <v/>
      </c>
      <c r="BD279" s="220">
        <f>IF(A279="",0, IF(BK279="S",COUNTIF($BC$17:BC279,BC279),0))</f>
        <v>0</v>
      </c>
      <c r="BE279" s="42">
        <f xml:space="preserve"> IF(Q279&lt;&gt;"",IF(Q279&lt;&gt;"Sense monitor",VLOOKUP(_xlfn.CONCAT(LEFT(Q279,2),IF(BF279="NO",".SA",".AA")),Calculs!$B$41:$C$48,2,FALSE),0),0)</f>
        <v>0</v>
      </c>
      <c r="BF279" s="42" t="str">
        <f t="shared" si="86"/>
        <v>NO</v>
      </c>
      <c r="BG279" s="43" t="str">
        <f t="shared" si="94"/>
        <v/>
      </c>
      <c r="BH279" s="42">
        <f>SUMIF(Calculs!$B$32:$B$36,TRIM(BG279),Calculs!$C$32:$C$36)</f>
        <v>0</v>
      </c>
      <c r="BI279" s="42">
        <f>IF(T279&lt;&gt;"",IF(LEFT(T279,1)="S", SUMIF(Calculs!$B$67:$B$70, TRIM(BG279), Calculs!$C$67:$C$70),0),0)</f>
        <v>0</v>
      </c>
      <c r="BJ279" s="40" t="str">
        <f t="shared" si="95"/>
        <v>N</v>
      </c>
      <c r="BK279" s="219" t="str">
        <f t="shared" si="87"/>
        <v>N</v>
      </c>
      <c r="BL279" s="42">
        <f t="shared" si="96"/>
        <v>0</v>
      </c>
      <c r="BM279" s="42"/>
      <c r="BN279" s="42"/>
      <c r="BO279" s="42">
        <f>IF(B279="",0,IF(AND(BJ279="S",AR279=1), VLOOKUP(B279,Calculs!$B$94:$D$99,3), 0) + IF(AND(BK279="S",BD279=1), VLOOKUP(B279,Calculs!$B$94:$F$99,5), 0))</f>
        <v>0</v>
      </c>
      <c r="BP279" s="40" t="str">
        <f t="shared" si="88"/>
        <v/>
      </c>
      <c r="BQ279" s="219" t="str">
        <f t="shared" si="89"/>
        <v/>
      </c>
      <c r="BR279" s="264" t="str">
        <f t="shared" si="90"/>
        <v/>
      </c>
      <c r="BS279" s="264" t="str">
        <f t="shared" si="91"/>
        <v/>
      </c>
    </row>
    <row r="280" spans="1:71" ht="12.75" customHeight="1">
      <c r="A280" s="217" t="str">
        <f>IF(' Peticions ET'!A270="", "",' Peticions ET'!A270)</f>
        <v/>
      </c>
      <c r="B280" s="167" t="str">
        <f t="shared" si="92"/>
        <v/>
      </c>
      <c r="C280" s="167" t="str">
        <f>IF(' Peticions ET'!B270="", "",' Peticions ET'!B270)</f>
        <v/>
      </c>
      <c r="D280" s="167" t="str">
        <f>IF(' Peticions ET'!C270="", "",' Peticions ET'!C270)</f>
        <v/>
      </c>
      <c r="E280" s="167" t="str">
        <f>IF(' Peticions ET'!D270="", "",' Peticions ET'!D270)</f>
        <v/>
      </c>
      <c r="F280" s="166" t="str">
        <f>IF(' Peticions ET'!E270="", "",' Peticions ET'!E270)</f>
        <v/>
      </c>
      <c r="G280" s="166" t="str">
        <f>IF(' Peticions ET'!F270="", "",' Peticions ET'!F270)</f>
        <v/>
      </c>
      <c r="H280" s="30" t="str">
        <f>IF(' Peticions ET'!G270="", "",' Peticions ET'!G270)</f>
        <v/>
      </c>
      <c r="I280" s="40" t="str">
        <f>IF(' Peticions ET'!H270="", "",' Peticions ET'!H270)</f>
        <v/>
      </c>
      <c r="J280" s="40" t="str">
        <f>IF(' Peticions ET'!I270="", "",' Peticions ET'!I270)</f>
        <v/>
      </c>
      <c r="K280" s="40" t="str">
        <f>IF(' Peticions ET'!J270="", "",' Peticions ET'!J270)</f>
        <v/>
      </c>
      <c r="L280" s="30" t="str">
        <f>IF(' Peticions ET'!K270="", "",' Peticions ET'!K270)</f>
        <v/>
      </c>
      <c r="M280" s="30" t="str">
        <f>IF(' Peticions ET'!L270="", "",' Peticions ET'!L270)</f>
        <v/>
      </c>
      <c r="N280" s="30" t="str">
        <f>IF(' Peticions ET'!M270="", "",' Peticions ET'!M270)</f>
        <v/>
      </c>
      <c r="O280" s="40" t="str">
        <f>IF(' Peticions ET'!O270="", "",' Peticions ET'!O270)</f>
        <v/>
      </c>
      <c r="P280" s="7" t="str">
        <f>IF(' Peticions ET'!N270="", "",' Peticions ET'!N270)</f>
        <v/>
      </c>
      <c r="Q280" s="31" t="str">
        <f>IF(' Peticions ET'!R270="", "",' Peticions ET'!R270)</f>
        <v/>
      </c>
      <c r="R280" s="31" t="str">
        <f>IF(' Peticions ET'!S270="", "",' Peticions ET'!S270)</f>
        <v/>
      </c>
      <c r="S280" t="str">
        <f>IF(' Peticions ET'!P270="", "",' Peticions ET'!P270)</f>
        <v/>
      </c>
      <c r="T280" s="264" t="str">
        <f>IF(' Peticions ET'!Q270="", "",' Peticions ET'!Q270)</f>
        <v/>
      </c>
      <c r="U280" s="1"/>
      <c r="V280" s="1"/>
      <c r="W280" s="3"/>
      <c r="X280" s="31"/>
      <c r="Y280" s="31"/>
      <c r="Z280" s="31"/>
      <c r="AA280" s="32"/>
      <c r="AB280" s="33"/>
      <c r="AC280" s="33"/>
      <c r="AD280" s="33"/>
      <c r="AE280" s="33"/>
      <c r="AF280" s="34"/>
      <c r="AG280" s="34"/>
      <c r="AH280" s="34"/>
      <c r="AI280" s="34"/>
      <c r="AJ280" s="35" t="str">
        <f>IF(' Peticions ET'!Z270="", "",' Peticions ET'!Z270)</f>
        <v/>
      </c>
      <c r="AK280" s="143"/>
      <c r="AL280" s="36"/>
      <c r="AM280" s="37" t="str">
        <f t="shared" si="78"/>
        <v/>
      </c>
      <c r="AN280" s="38" t="str">
        <f t="shared" si="79"/>
        <v/>
      </c>
      <c r="AO280" s="39" t="str">
        <f t="shared" si="80"/>
        <v/>
      </c>
      <c r="AP280" s="40" t="str">
        <f t="shared" si="81"/>
        <v/>
      </c>
      <c r="AQ280" s="229" t="str">
        <f t="shared" si="82"/>
        <v/>
      </c>
      <c r="AR280" s="220">
        <f>IF(A280="",0,IF(BJ280="S",COUNTIF($AQ$17:AQ280,AQ280),0))</f>
        <v>0</v>
      </c>
      <c r="AS280" s="41" t="str">
        <f t="shared" si="93"/>
        <v/>
      </c>
      <c r="AT280" s="42">
        <f xml:space="preserve"> IF(AS280&lt;&gt;"",VLOOKUP(AS280,Calculs!$B$2:$C$34,2,FALSE),0)</f>
        <v>0</v>
      </c>
      <c r="AU280" s="42">
        <f>IF(I280&lt;&gt;"",IF(LEFT(I280,1)="S", Calculs!$C$63,0),0)</f>
        <v>0</v>
      </c>
      <c r="AV280" s="42">
        <f>IF(J280&lt;&gt;"",IF(LEFT(J280,1)="S", Calculs!$C$53,0),0)</f>
        <v>0</v>
      </c>
      <c r="AW280" s="42">
        <f>IF(K280&lt;&gt;"",IF(LEFT(K280,1)="S", Calculs!$C$54,0),0)</f>
        <v>0</v>
      </c>
      <c r="AX280" s="43" t="str">
        <f t="shared" si="83"/>
        <v/>
      </c>
      <c r="AY280" s="43" t="str">
        <f t="shared" si="84"/>
        <v/>
      </c>
      <c r="AZ280" s="43">
        <f>SUMIF(Calculs!$B$2:$B$34,AX280,Calculs!$C$2:$C$34)</f>
        <v>0</v>
      </c>
      <c r="BA280" s="42">
        <f>IF(O280&lt;&gt;"",IF(LEFT(O280,1)="S", Calculs!$C$54,0),0)</f>
        <v>0</v>
      </c>
      <c r="BB280" s="42">
        <f>IF(P280&lt;&gt;"",IF(LEFT(P280,1)="S", Calculs!$C$53,0),0)</f>
        <v>0</v>
      </c>
      <c r="BC280" s="229" t="str">
        <f t="shared" si="85"/>
        <v/>
      </c>
      <c r="BD280" s="220">
        <f>IF(A280="",0, IF(BK280="S",COUNTIF($BC$17:BC280,BC280),0))</f>
        <v>0</v>
      </c>
      <c r="BE280" s="42">
        <f xml:space="preserve"> IF(Q280&lt;&gt;"",IF(Q280&lt;&gt;"Sense monitor",VLOOKUP(_xlfn.CONCAT(LEFT(Q280,2),IF(BF280="NO",".SA",".AA")),Calculs!$B$41:$C$48,2,FALSE),0),0)</f>
        <v>0</v>
      </c>
      <c r="BF280" s="42" t="str">
        <f t="shared" si="86"/>
        <v>NO</v>
      </c>
      <c r="BG280" s="43" t="str">
        <f t="shared" si="94"/>
        <v/>
      </c>
      <c r="BH280" s="42">
        <f>SUMIF(Calculs!$B$32:$B$36,TRIM(BG280),Calculs!$C$32:$C$36)</f>
        <v>0</v>
      </c>
      <c r="BI280" s="42">
        <f>IF(T280&lt;&gt;"",IF(LEFT(T280,1)="S", SUMIF(Calculs!$B$67:$B$70, TRIM(BG280), Calculs!$C$67:$C$70),0),0)</f>
        <v>0</v>
      </c>
      <c r="BJ280" s="40" t="str">
        <f t="shared" si="95"/>
        <v>N</v>
      </c>
      <c r="BK280" s="219" t="str">
        <f t="shared" si="87"/>
        <v>N</v>
      </c>
      <c r="BL280" s="42">
        <f t="shared" si="96"/>
        <v>0</v>
      </c>
      <c r="BM280" s="42"/>
      <c r="BN280" s="42"/>
      <c r="BO280" s="42">
        <f>IF(B280="",0,IF(AND(BJ280="S",AR280=1), VLOOKUP(B280,Calculs!$B$94:$D$99,3), 0) + IF(AND(BK280="S",BD280=1), VLOOKUP(B280,Calculs!$B$94:$F$99,5), 0))</f>
        <v>0</v>
      </c>
      <c r="BP280" s="40" t="str">
        <f t="shared" si="88"/>
        <v/>
      </c>
      <c r="BQ280" s="219" t="str">
        <f t="shared" si="89"/>
        <v/>
      </c>
      <c r="BR280" s="264" t="str">
        <f t="shared" si="90"/>
        <v/>
      </c>
      <c r="BS280" s="264" t="str">
        <f t="shared" si="91"/>
        <v/>
      </c>
    </row>
    <row r="281" spans="1:71" ht="12.75" customHeight="1">
      <c r="A281" s="217" t="str">
        <f>IF(' Peticions ET'!A271="", "",' Peticions ET'!A271)</f>
        <v/>
      </c>
      <c r="B281" s="167" t="str">
        <f t="shared" si="92"/>
        <v/>
      </c>
      <c r="C281" s="167" t="str">
        <f>IF(' Peticions ET'!B271="", "",' Peticions ET'!B271)</f>
        <v/>
      </c>
      <c r="D281" s="167" t="str">
        <f>IF(' Peticions ET'!C271="", "",' Peticions ET'!C271)</f>
        <v/>
      </c>
      <c r="E281" s="167" t="str">
        <f>IF(' Peticions ET'!D271="", "",' Peticions ET'!D271)</f>
        <v/>
      </c>
      <c r="F281" s="166" t="str">
        <f>IF(' Peticions ET'!E271="", "",' Peticions ET'!E271)</f>
        <v/>
      </c>
      <c r="G281" s="166" t="str">
        <f>IF(' Peticions ET'!F271="", "",' Peticions ET'!F271)</f>
        <v/>
      </c>
      <c r="H281" s="30" t="str">
        <f>IF(' Peticions ET'!G271="", "",' Peticions ET'!G271)</f>
        <v/>
      </c>
      <c r="I281" s="40" t="str">
        <f>IF(' Peticions ET'!H271="", "",' Peticions ET'!H271)</f>
        <v/>
      </c>
      <c r="J281" s="40" t="str">
        <f>IF(' Peticions ET'!I271="", "",' Peticions ET'!I271)</f>
        <v/>
      </c>
      <c r="K281" s="40" t="str">
        <f>IF(' Peticions ET'!J271="", "",' Peticions ET'!J271)</f>
        <v/>
      </c>
      <c r="L281" s="30" t="str">
        <f>IF(' Peticions ET'!K271="", "",' Peticions ET'!K271)</f>
        <v/>
      </c>
      <c r="M281" s="30" t="str">
        <f>IF(' Peticions ET'!L271="", "",' Peticions ET'!L271)</f>
        <v/>
      </c>
      <c r="N281" s="30" t="str">
        <f>IF(' Peticions ET'!M271="", "",' Peticions ET'!M271)</f>
        <v/>
      </c>
      <c r="O281" s="40" t="str">
        <f>IF(' Peticions ET'!O271="", "",' Peticions ET'!O271)</f>
        <v/>
      </c>
      <c r="P281" s="7" t="str">
        <f>IF(' Peticions ET'!N271="", "",' Peticions ET'!N271)</f>
        <v/>
      </c>
      <c r="Q281" s="31" t="str">
        <f>IF(' Peticions ET'!R271="", "",' Peticions ET'!R271)</f>
        <v/>
      </c>
      <c r="R281" s="31" t="str">
        <f>IF(' Peticions ET'!S271="", "",' Peticions ET'!S271)</f>
        <v/>
      </c>
      <c r="S281" t="str">
        <f>IF(' Peticions ET'!P271="", "",' Peticions ET'!P271)</f>
        <v/>
      </c>
      <c r="T281" s="264" t="str">
        <f>IF(' Peticions ET'!Q271="", "",' Peticions ET'!Q271)</f>
        <v/>
      </c>
      <c r="U281" s="1"/>
      <c r="V281" s="1"/>
      <c r="W281" s="3"/>
      <c r="X281" s="31"/>
      <c r="Y281" s="31"/>
      <c r="Z281" s="31"/>
      <c r="AA281" s="32"/>
      <c r="AB281" s="33"/>
      <c r="AC281" s="33"/>
      <c r="AD281" s="33"/>
      <c r="AE281" s="33"/>
      <c r="AF281" s="34"/>
      <c r="AG281" s="34"/>
      <c r="AH281" s="34"/>
      <c r="AI281" s="34"/>
      <c r="AJ281" s="35" t="str">
        <f>IF(' Peticions ET'!Z271="", "",' Peticions ET'!Z271)</f>
        <v/>
      </c>
      <c r="AK281" s="143"/>
      <c r="AL281" s="36"/>
      <c r="AM281" s="37" t="str">
        <f t="shared" si="78"/>
        <v/>
      </c>
      <c r="AN281" s="38" t="str">
        <f t="shared" si="79"/>
        <v/>
      </c>
      <c r="AO281" s="39" t="str">
        <f t="shared" si="80"/>
        <v/>
      </c>
      <c r="AP281" s="40" t="str">
        <f t="shared" si="81"/>
        <v/>
      </c>
      <c r="AQ281" s="229" t="str">
        <f t="shared" si="82"/>
        <v/>
      </c>
      <c r="AR281" s="220">
        <f>IF(A281="",0,IF(BJ281="S",COUNTIF($AQ$17:AQ281,AQ281),0))</f>
        <v>0</v>
      </c>
      <c r="AS281" s="41" t="str">
        <f t="shared" si="93"/>
        <v/>
      </c>
      <c r="AT281" s="42">
        <f xml:space="preserve"> IF(AS281&lt;&gt;"",VLOOKUP(AS281,Calculs!$B$2:$C$34,2,FALSE),0)</f>
        <v>0</v>
      </c>
      <c r="AU281" s="42">
        <f>IF(I281&lt;&gt;"",IF(LEFT(I281,1)="S", Calculs!$C$63,0),0)</f>
        <v>0</v>
      </c>
      <c r="AV281" s="42">
        <f>IF(J281&lt;&gt;"",IF(LEFT(J281,1)="S", Calculs!$C$53,0),0)</f>
        <v>0</v>
      </c>
      <c r="AW281" s="42">
        <f>IF(K281&lt;&gt;"",IF(LEFT(K281,1)="S", Calculs!$C$54,0),0)</f>
        <v>0</v>
      </c>
      <c r="AX281" s="43" t="str">
        <f t="shared" si="83"/>
        <v/>
      </c>
      <c r="AY281" s="43" t="str">
        <f t="shared" si="84"/>
        <v/>
      </c>
      <c r="AZ281" s="43">
        <f>SUMIF(Calculs!$B$2:$B$34,AX281,Calculs!$C$2:$C$34)</f>
        <v>0</v>
      </c>
      <c r="BA281" s="42">
        <f>IF(O281&lt;&gt;"",IF(LEFT(O281,1)="S", Calculs!$C$54,0),0)</f>
        <v>0</v>
      </c>
      <c r="BB281" s="42">
        <f>IF(P281&lt;&gt;"",IF(LEFT(P281,1)="S", Calculs!$C$53,0),0)</f>
        <v>0</v>
      </c>
      <c r="BC281" s="229" t="str">
        <f t="shared" si="85"/>
        <v/>
      </c>
      <c r="BD281" s="220">
        <f>IF(A281="",0, IF(BK281="S",COUNTIF($BC$17:BC281,BC281),0))</f>
        <v>0</v>
      </c>
      <c r="BE281" s="42">
        <f xml:space="preserve"> IF(Q281&lt;&gt;"",IF(Q281&lt;&gt;"Sense monitor",VLOOKUP(_xlfn.CONCAT(LEFT(Q281,2),IF(BF281="NO",".SA",".AA")),Calculs!$B$41:$C$48,2,FALSE),0),0)</f>
        <v>0</v>
      </c>
      <c r="BF281" s="42" t="str">
        <f t="shared" si="86"/>
        <v>NO</v>
      </c>
      <c r="BG281" s="43" t="str">
        <f t="shared" si="94"/>
        <v/>
      </c>
      <c r="BH281" s="42">
        <f>SUMIF(Calculs!$B$32:$B$36,TRIM(BG281),Calculs!$C$32:$C$36)</f>
        <v>0</v>
      </c>
      <c r="BI281" s="42">
        <f>IF(T281&lt;&gt;"",IF(LEFT(T281,1)="S", SUMIF(Calculs!$B$67:$B$70, TRIM(BG281), Calculs!$C$67:$C$70),0),0)</f>
        <v>0</v>
      </c>
      <c r="BJ281" s="40" t="str">
        <f t="shared" si="95"/>
        <v>N</v>
      </c>
      <c r="BK281" s="219" t="str">
        <f t="shared" si="87"/>
        <v>N</v>
      </c>
      <c r="BL281" s="42">
        <f t="shared" si="96"/>
        <v>0</v>
      </c>
      <c r="BM281" s="42"/>
      <c r="BN281" s="42"/>
      <c r="BO281" s="42">
        <f>IF(B281="",0,IF(AND(BJ281="S",AR281=1), VLOOKUP(B281,Calculs!$B$94:$D$99,3), 0) + IF(AND(BK281="S",BD281=1), VLOOKUP(B281,Calculs!$B$94:$F$99,5), 0))</f>
        <v>0</v>
      </c>
      <c r="BP281" s="40" t="str">
        <f t="shared" si="88"/>
        <v/>
      </c>
      <c r="BQ281" s="219" t="str">
        <f t="shared" si="89"/>
        <v/>
      </c>
      <c r="BR281" s="264" t="str">
        <f t="shared" si="90"/>
        <v/>
      </c>
      <c r="BS281" s="264" t="str">
        <f t="shared" si="91"/>
        <v/>
      </c>
    </row>
    <row r="282" spans="1:71" ht="12.75" customHeight="1">
      <c r="A282" s="217" t="str">
        <f>IF(' Peticions ET'!A272="", "",' Peticions ET'!A272)</f>
        <v/>
      </c>
      <c r="B282" s="167" t="str">
        <f t="shared" si="92"/>
        <v/>
      </c>
      <c r="C282" s="167" t="str">
        <f>IF(' Peticions ET'!B272="", "",' Peticions ET'!B272)</f>
        <v/>
      </c>
      <c r="D282" s="167" t="str">
        <f>IF(' Peticions ET'!C272="", "",' Peticions ET'!C272)</f>
        <v/>
      </c>
      <c r="E282" s="167" t="str">
        <f>IF(' Peticions ET'!D272="", "",' Peticions ET'!D272)</f>
        <v/>
      </c>
      <c r="F282" s="166" t="str">
        <f>IF(' Peticions ET'!E272="", "",' Peticions ET'!E272)</f>
        <v/>
      </c>
      <c r="G282" s="166" t="str">
        <f>IF(' Peticions ET'!F272="", "",' Peticions ET'!F272)</f>
        <v/>
      </c>
      <c r="H282" s="30" t="str">
        <f>IF(' Peticions ET'!G272="", "",' Peticions ET'!G272)</f>
        <v/>
      </c>
      <c r="I282" s="40" t="str">
        <f>IF(' Peticions ET'!H272="", "",' Peticions ET'!H272)</f>
        <v/>
      </c>
      <c r="J282" s="40" t="str">
        <f>IF(' Peticions ET'!I272="", "",' Peticions ET'!I272)</f>
        <v/>
      </c>
      <c r="K282" s="40" t="str">
        <f>IF(' Peticions ET'!J272="", "",' Peticions ET'!J272)</f>
        <v/>
      </c>
      <c r="L282" s="30" t="str">
        <f>IF(' Peticions ET'!K272="", "",' Peticions ET'!K272)</f>
        <v/>
      </c>
      <c r="M282" s="30" t="str">
        <f>IF(' Peticions ET'!L272="", "",' Peticions ET'!L272)</f>
        <v/>
      </c>
      <c r="N282" s="30" t="str">
        <f>IF(' Peticions ET'!M272="", "",' Peticions ET'!M272)</f>
        <v/>
      </c>
      <c r="O282" s="40" t="str">
        <f>IF(' Peticions ET'!O272="", "",' Peticions ET'!O272)</f>
        <v/>
      </c>
      <c r="P282" s="7" t="str">
        <f>IF(' Peticions ET'!N272="", "",' Peticions ET'!N272)</f>
        <v/>
      </c>
      <c r="Q282" s="31" t="str">
        <f>IF(' Peticions ET'!R272="", "",' Peticions ET'!R272)</f>
        <v/>
      </c>
      <c r="R282" s="31" t="str">
        <f>IF(' Peticions ET'!S272="", "",' Peticions ET'!S272)</f>
        <v/>
      </c>
      <c r="S282" t="str">
        <f>IF(' Peticions ET'!P272="", "",' Peticions ET'!P272)</f>
        <v/>
      </c>
      <c r="T282" s="264" t="str">
        <f>IF(' Peticions ET'!Q272="", "",' Peticions ET'!Q272)</f>
        <v/>
      </c>
      <c r="U282" s="1"/>
      <c r="V282" s="1"/>
      <c r="W282" s="3"/>
      <c r="X282" s="31"/>
      <c r="Y282" s="31"/>
      <c r="Z282" s="31"/>
      <c r="AA282" s="32"/>
      <c r="AB282" s="33"/>
      <c r="AC282" s="33"/>
      <c r="AD282" s="33"/>
      <c r="AE282" s="33"/>
      <c r="AF282" s="34"/>
      <c r="AG282" s="34"/>
      <c r="AH282" s="34"/>
      <c r="AI282" s="34"/>
      <c r="AJ282" s="35" t="str">
        <f>IF(' Peticions ET'!Z272="", "",' Peticions ET'!Z272)</f>
        <v/>
      </c>
      <c r="AK282" s="143"/>
      <c r="AL282" s="36"/>
      <c r="AM282" s="37" t="str">
        <f t="shared" si="78"/>
        <v/>
      </c>
      <c r="AN282" s="38" t="str">
        <f t="shared" si="79"/>
        <v/>
      </c>
      <c r="AO282" s="39" t="str">
        <f t="shared" si="80"/>
        <v/>
      </c>
      <c r="AP282" s="40" t="str">
        <f t="shared" si="81"/>
        <v/>
      </c>
      <c r="AQ282" s="229" t="str">
        <f t="shared" si="82"/>
        <v/>
      </c>
      <c r="AR282" s="220">
        <f>IF(A282="",0,IF(BJ282="S",COUNTIF($AQ$17:AQ282,AQ282),0))</f>
        <v>0</v>
      </c>
      <c r="AS282" s="41" t="str">
        <f t="shared" si="93"/>
        <v/>
      </c>
      <c r="AT282" s="42">
        <f xml:space="preserve"> IF(AS282&lt;&gt;"",VLOOKUP(AS282,Calculs!$B$2:$C$34,2,FALSE),0)</f>
        <v>0</v>
      </c>
      <c r="AU282" s="42">
        <f>IF(I282&lt;&gt;"",IF(LEFT(I282,1)="S", Calculs!$C$63,0),0)</f>
        <v>0</v>
      </c>
      <c r="AV282" s="42">
        <f>IF(J282&lt;&gt;"",IF(LEFT(J282,1)="S", Calculs!$C$53,0),0)</f>
        <v>0</v>
      </c>
      <c r="AW282" s="42">
        <f>IF(K282&lt;&gt;"",IF(LEFT(K282,1)="S", Calculs!$C$54,0),0)</f>
        <v>0</v>
      </c>
      <c r="AX282" s="43" t="str">
        <f t="shared" si="83"/>
        <v/>
      </c>
      <c r="AY282" s="43" t="str">
        <f t="shared" si="84"/>
        <v/>
      </c>
      <c r="AZ282" s="43">
        <f>SUMIF(Calculs!$B$2:$B$34,AX282,Calculs!$C$2:$C$34)</f>
        <v>0</v>
      </c>
      <c r="BA282" s="42">
        <f>IF(O282&lt;&gt;"",IF(LEFT(O282,1)="S", Calculs!$C$54,0),0)</f>
        <v>0</v>
      </c>
      <c r="BB282" s="42">
        <f>IF(P282&lt;&gt;"",IF(LEFT(P282,1)="S", Calculs!$C$53,0),0)</f>
        <v>0</v>
      </c>
      <c r="BC282" s="229" t="str">
        <f t="shared" si="85"/>
        <v/>
      </c>
      <c r="BD282" s="220">
        <f>IF(A282="",0, IF(BK282="S",COUNTIF($BC$17:BC282,BC282),0))</f>
        <v>0</v>
      </c>
      <c r="BE282" s="42">
        <f xml:space="preserve"> IF(Q282&lt;&gt;"",IF(Q282&lt;&gt;"Sense monitor",VLOOKUP(_xlfn.CONCAT(LEFT(Q282,2),IF(BF282="NO",".SA",".AA")),Calculs!$B$41:$C$48,2,FALSE),0),0)</f>
        <v>0</v>
      </c>
      <c r="BF282" s="42" t="str">
        <f t="shared" si="86"/>
        <v>NO</v>
      </c>
      <c r="BG282" s="43" t="str">
        <f t="shared" si="94"/>
        <v/>
      </c>
      <c r="BH282" s="42">
        <f>SUMIF(Calculs!$B$32:$B$36,TRIM(BG282),Calculs!$C$32:$C$36)</f>
        <v>0</v>
      </c>
      <c r="BI282" s="42">
        <f>IF(T282&lt;&gt;"",IF(LEFT(T282,1)="S", SUMIF(Calculs!$B$67:$B$70, TRIM(BG282), Calculs!$C$67:$C$70),0),0)</f>
        <v>0</v>
      </c>
      <c r="BJ282" s="40" t="str">
        <f t="shared" si="95"/>
        <v>N</v>
      </c>
      <c r="BK282" s="219" t="str">
        <f t="shared" si="87"/>
        <v>N</v>
      </c>
      <c r="BL282" s="42">
        <f t="shared" si="96"/>
        <v>0</v>
      </c>
      <c r="BM282" s="42"/>
      <c r="BN282" s="42"/>
      <c r="BO282" s="42">
        <f>IF(B282="",0,IF(AND(BJ282="S",AR282=1), VLOOKUP(B282,Calculs!$B$94:$D$99,3), 0) + IF(AND(BK282="S",BD282=1), VLOOKUP(B282,Calculs!$B$94:$F$99,5), 0))</f>
        <v>0</v>
      </c>
      <c r="BP282" s="40" t="str">
        <f t="shared" si="88"/>
        <v/>
      </c>
      <c r="BQ282" s="219" t="str">
        <f t="shared" si="89"/>
        <v/>
      </c>
      <c r="BR282" s="264" t="str">
        <f t="shared" si="90"/>
        <v/>
      </c>
      <c r="BS282" s="264" t="str">
        <f t="shared" si="91"/>
        <v/>
      </c>
    </row>
    <row r="283" spans="1:71" ht="12.75" customHeight="1">
      <c r="A283" s="217" t="str">
        <f>IF(' Peticions ET'!A273="", "",' Peticions ET'!A273)</f>
        <v/>
      </c>
      <c r="B283" s="167" t="str">
        <f t="shared" si="92"/>
        <v/>
      </c>
      <c r="C283" s="167" t="str">
        <f>IF(' Peticions ET'!B273="", "",' Peticions ET'!B273)</f>
        <v/>
      </c>
      <c r="D283" s="167" t="str">
        <f>IF(' Peticions ET'!C273="", "",' Peticions ET'!C273)</f>
        <v/>
      </c>
      <c r="E283" s="167" t="str">
        <f>IF(' Peticions ET'!D273="", "",' Peticions ET'!D273)</f>
        <v/>
      </c>
      <c r="F283" s="166" t="str">
        <f>IF(' Peticions ET'!E273="", "",' Peticions ET'!E273)</f>
        <v/>
      </c>
      <c r="G283" s="166" t="str">
        <f>IF(' Peticions ET'!F273="", "",' Peticions ET'!F273)</f>
        <v/>
      </c>
      <c r="H283" s="30" t="str">
        <f>IF(' Peticions ET'!G273="", "",' Peticions ET'!G273)</f>
        <v/>
      </c>
      <c r="I283" s="40" t="str">
        <f>IF(' Peticions ET'!H273="", "",' Peticions ET'!H273)</f>
        <v/>
      </c>
      <c r="J283" s="40" t="str">
        <f>IF(' Peticions ET'!I273="", "",' Peticions ET'!I273)</f>
        <v/>
      </c>
      <c r="K283" s="40" t="str">
        <f>IF(' Peticions ET'!J273="", "",' Peticions ET'!J273)</f>
        <v/>
      </c>
      <c r="L283" s="30" t="str">
        <f>IF(' Peticions ET'!K273="", "",' Peticions ET'!K273)</f>
        <v/>
      </c>
      <c r="M283" s="30" t="str">
        <f>IF(' Peticions ET'!L273="", "",' Peticions ET'!L273)</f>
        <v/>
      </c>
      <c r="N283" s="30" t="str">
        <f>IF(' Peticions ET'!M273="", "",' Peticions ET'!M273)</f>
        <v/>
      </c>
      <c r="O283" s="40" t="str">
        <f>IF(' Peticions ET'!O273="", "",' Peticions ET'!O273)</f>
        <v/>
      </c>
      <c r="P283" s="7" t="str">
        <f>IF(' Peticions ET'!N273="", "",' Peticions ET'!N273)</f>
        <v/>
      </c>
      <c r="Q283" s="31" t="str">
        <f>IF(' Peticions ET'!R273="", "",' Peticions ET'!R273)</f>
        <v/>
      </c>
      <c r="R283" s="31" t="str">
        <f>IF(' Peticions ET'!S273="", "",' Peticions ET'!S273)</f>
        <v/>
      </c>
      <c r="S283" t="str">
        <f>IF(' Peticions ET'!P273="", "",' Peticions ET'!P273)</f>
        <v/>
      </c>
      <c r="T283" s="264" t="str">
        <f>IF(' Peticions ET'!Q273="", "",' Peticions ET'!Q273)</f>
        <v/>
      </c>
      <c r="U283" s="1"/>
      <c r="V283" s="1"/>
      <c r="W283" s="3"/>
      <c r="X283" s="31"/>
      <c r="Y283" s="31"/>
      <c r="Z283" s="31"/>
      <c r="AA283" s="32"/>
      <c r="AB283" s="33"/>
      <c r="AC283" s="33"/>
      <c r="AD283" s="33"/>
      <c r="AE283" s="33"/>
      <c r="AF283" s="34"/>
      <c r="AG283" s="34"/>
      <c r="AH283" s="34"/>
      <c r="AI283" s="34"/>
      <c r="AJ283" s="35" t="str">
        <f>IF(' Peticions ET'!Z273="", "",' Peticions ET'!Z273)</f>
        <v/>
      </c>
      <c r="AK283" s="143"/>
      <c r="AL283" s="36"/>
      <c r="AM283" s="37" t="str">
        <f t="shared" si="78"/>
        <v/>
      </c>
      <c r="AN283" s="38" t="str">
        <f t="shared" si="79"/>
        <v/>
      </c>
      <c r="AO283" s="39" t="str">
        <f t="shared" si="80"/>
        <v/>
      </c>
      <c r="AP283" s="40" t="str">
        <f t="shared" si="81"/>
        <v/>
      </c>
      <c r="AQ283" s="229" t="str">
        <f t="shared" si="82"/>
        <v/>
      </c>
      <c r="AR283" s="220">
        <f>IF(A283="",0,IF(BJ283="S",COUNTIF($AQ$17:AQ283,AQ283),0))</f>
        <v>0</v>
      </c>
      <c r="AS283" s="41" t="str">
        <f t="shared" si="93"/>
        <v/>
      </c>
      <c r="AT283" s="42">
        <f xml:space="preserve"> IF(AS283&lt;&gt;"",VLOOKUP(AS283,Calculs!$B$2:$C$34,2,FALSE),0)</f>
        <v>0</v>
      </c>
      <c r="AU283" s="42">
        <f>IF(I283&lt;&gt;"",IF(LEFT(I283,1)="S", Calculs!$C$63,0),0)</f>
        <v>0</v>
      </c>
      <c r="AV283" s="42">
        <f>IF(J283&lt;&gt;"",IF(LEFT(J283,1)="S", Calculs!$C$53,0),0)</f>
        <v>0</v>
      </c>
      <c r="AW283" s="42">
        <f>IF(K283&lt;&gt;"",IF(LEFT(K283,1)="S", Calculs!$C$54,0),0)</f>
        <v>0</v>
      </c>
      <c r="AX283" s="43" t="str">
        <f t="shared" si="83"/>
        <v/>
      </c>
      <c r="AY283" s="43" t="str">
        <f t="shared" si="84"/>
        <v/>
      </c>
      <c r="AZ283" s="43">
        <f>SUMIF(Calculs!$B$2:$B$34,AX283,Calculs!$C$2:$C$34)</f>
        <v>0</v>
      </c>
      <c r="BA283" s="42">
        <f>IF(O283&lt;&gt;"",IF(LEFT(O283,1)="S", Calculs!$C$54,0),0)</f>
        <v>0</v>
      </c>
      <c r="BB283" s="42">
        <f>IF(P283&lt;&gt;"",IF(LEFT(P283,1)="S", Calculs!$C$53,0),0)</f>
        <v>0</v>
      </c>
      <c r="BC283" s="229" t="str">
        <f t="shared" si="85"/>
        <v/>
      </c>
      <c r="BD283" s="220">
        <f>IF(A283="",0, IF(BK283="S",COUNTIF($BC$17:BC283,BC283),0))</f>
        <v>0</v>
      </c>
      <c r="BE283" s="42">
        <f xml:space="preserve"> IF(Q283&lt;&gt;"",IF(Q283&lt;&gt;"Sense monitor",VLOOKUP(_xlfn.CONCAT(LEFT(Q283,2),IF(BF283="NO",".SA",".AA")),Calculs!$B$41:$C$48,2,FALSE),0),0)</f>
        <v>0</v>
      </c>
      <c r="BF283" s="42" t="str">
        <f t="shared" si="86"/>
        <v>NO</v>
      </c>
      <c r="BG283" s="43" t="str">
        <f t="shared" si="94"/>
        <v/>
      </c>
      <c r="BH283" s="42">
        <f>SUMIF(Calculs!$B$32:$B$36,TRIM(BG283),Calculs!$C$32:$C$36)</f>
        <v>0</v>
      </c>
      <c r="BI283" s="42">
        <f>IF(T283&lt;&gt;"",IF(LEFT(T283,1)="S", SUMIF(Calculs!$B$67:$B$70, TRIM(BG283), Calculs!$C$67:$C$70),0),0)</f>
        <v>0</v>
      </c>
      <c r="BJ283" s="40" t="str">
        <f t="shared" si="95"/>
        <v>N</v>
      </c>
      <c r="BK283" s="219" t="str">
        <f t="shared" si="87"/>
        <v>N</v>
      </c>
      <c r="BL283" s="42">
        <f t="shared" si="96"/>
        <v>0</v>
      </c>
      <c r="BM283" s="42"/>
      <c r="BN283" s="42"/>
      <c r="BO283" s="42">
        <f>IF(B283="",0,IF(AND(BJ283="S",AR283=1), VLOOKUP(B283,Calculs!$B$94:$D$99,3), 0) + IF(AND(BK283="S",BD283=1), VLOOKUP(B283,Calculs!$B$94:$F$99,5), 0))</f>
        <v>0</v>
      </c>
      <c r="BP283" s="40" t="str">
        <f t="shared" si="88"/>
        <v/>
      </c>
      <c r="BQ283" s="219" t="str">
        <f t="shared" si="89"/>
        <v/>
      </c>
      <c r="BR283" s="264" t="str">
        <f t="shared" si="90"/>
        <v/>
      </c>
      <c r="BS283" s="264" t="str">
        <f t="shared" si="91"/>
        <v/>
      </c>
    </row>
    <row r="284" spans="1:71" ht="12.75" customHeight="1">
      <c r="A284" s="217" t="str">
        <f>IF(' Peticions ET'!A274="", "",' Peticions ET'!A274)</f>
        <v/>
      </c>
      <c r="B284" s="167" t="str">
        <f t="shared" si="92"/>
        <v/>
      </c>
      <c r="C284" s="167" t="str">
        <f>IF(' Peticions ET'!B274="", "",' Peticions ET'!B274)</f>
        <v/>
      </c>
      <c r="D284" s="167" t="str">
        <f>IF(' Peticions ET'!C274="", "",' Peticions ET'!C274)</f>
        <v/>
      </c>
      <c r="E284" s="167" t="str">
        <f>IF(' Peticions ET'!D274="", "",' Peticions ET'!D274)</f>
        <v/>
      </c>
      <c r="F284" s="166" t="str">
        <f>IF(' Peticions ET'!E274="", "",' Peticions ET'!E274)</f>
        <v/>
      </c>
      <c r="G284" s="166" t="str">
        <f>IF(' Peticions ET'!F274="", "",' Peticions ET'!F274)</f>
        <v/>
      </c>
      <c r="H284" s="30" t="str">
        <f>IF(' Peticions ET'!G274="", "",' Peticions ET'!G274)</f>
        <v/>
      </c>
      <c r="I284" s="40" t="str">
        <f>IF(' Peticions ET'!H274="", "",' Peticions ET'!H274)</f>
        <v/>
      </c>
      <c r="J284" s="40" t="str">
        <f>IF(' Peticions ET'!I274="", "",' Peticions ET'!I274)</f>
        <v/>
      </c>
      <c r="K284" s="40" t="str">
        <f>IF(' Peticions ET'!J274="", "",' Peticions ET'!J274)</f>
        <v/>
      </c>
      <c r="L284" s="30" t="str">
        <f>IF(' Peticions ET'!K274="", "",' Peticions ET'!K274)</f>
        <v/>
      </c>
      <c r="M284" s="30" t="str">
        <f>IF(' Peticions ET'!L274="", "",' Peticions ET'!L274)</f>
        <v/>
      </c>
      <c r="N284" s="30" t="str">
        <f>IF(' Peticions ET'!M274="", "",' Peticions ET'!M274)</f>
        <v/>
      </c>
      <c r="O284" s="40" t="str">
        <f>IF(' Peticions ET'!O274="", "",' Peticions ET'!O274)</f>
        <v/>
      </c>
      <c r="P284" s="7" t="str">
        <f>IF(' Peticions ET'!N274="", "",' Peticions ET'!N274)</f>
        <v/>
      </c>
      <c r="Q284" s="31" t="str">
        <f>IF(' Peticions ET'!R274="", "",' Peticions ET'!R274)</f>
        <v/>
      </c>
      <c r="R284" s="31" t="str">
        <f>IF(' Peticions ET'!S274="", "",' Peticions ET'!S274)</f>
        <v/>
      </c>
      <c r="S284" t="str">
        <f>IF(' Peticions ET'!P274="", "",' Peticions ET'!P274)</f>
        <v/>
      </c>
      <c r="T284" s="264" t="str">
        <f>IF(' Peticions ET'!Q274="", "",' Peticions ET'!Q274)</f>
        <v/>
      </c>
      <c r="U284" s="1"/>
      <c r="V284" s="1"/>
      <c r="W284" s="3"/>
      <c r="X284" s="31"/>
      <c r="Y284" s="31"/>
      <c r="Z284" s="31"/>
      <c r="AA284" s="32"/>
      <c r="AB284" s="33"/>
      <c r="AC284" s="33"/>
      <c r="AD284" s="33"/>
      <c r="AE284" s="33"/>
      <c r="AF284" s="34"/>
      <c r="AG284" s="34"/>
      <c r="AH284" s="34"/>
      <c r="AI284" s="34"/>
      <c r="AJ284" s="35" t="str">
        <f>IF(' Peticions ET'!Z274="", "",' Peticions ET'!Z274)</f>
        <v/>
      </c>
      <c r="AK284" s="143"/>
      <c r="AL284" s="36"/>
      <c r="AM284" s="37" t="str">
        <f t="shared" si="78"/>
        <v/>
      </c>
      <c r="AN284" s="38" t="str">
        <f t="shared" si="79"/>
        <v/>
      </c>
      <c r="AO284" s="39" t="str">
        <f t="shared" si="80"/>
        <v/>
      </c>
      <c r="AP284" s="40" t="str">
        <f t="shared" si="81"/>
        <v/>
      </c>
      <c r="AQ284" s="229" t="str">
        <f t="shared" si="82"/>
        <v/>
      </c>
      <c r="AR284" s="220">
        <f>IF(A284="",0,IF(BJ284="S",COUNTIF($AQ$17:AQ284,AQ284),0))</f>
        <v>0</v>
      </c>
      <c r="AS284" s="41" t="str">
        <f t="shared" si="93"/>
        <v/>
      </c>
      <c r="AT284" s="42">
        <f xml:space="preserve"> IF(AS284&lt;&gt;"",VLOOKUP(AS284,Calculs!$B$2:$C$34,2,FALSE),0)</f>
        <v>0</v>
      </c>
      <c r="AU284" s="42">
        <f>IF(I284&lt;&gt;"",IF(LEFT(I284,1)="S", Calculs!$C$63,0),0)</f>
        <v>0</v>
      </c>
      <c r="AV284" s="42">
        <f>IF(J284&lt;&gt;"",IF(LEFT(J284,1)="S", Calculs!$C$53,0),0)</f>
        <v>0</v>
      </c>
      <c r="AW284" s="42">
        <f>IF(K284&lt;&gt;"",IF(LEFT(K284,1)="S", Calculs!$C$54,0),0)</f>
        <v>0</v>
      </c>
      <c r="AX284" s="43" t="str">
        <f t="shared" si="83"/>
        <v/>
      </c>
      <c r="AY284" s="43" t="str">
        <f t="shared" si="84"/>
        <v/>
      </c>
      <c r="AZ284" s="43">
        <f>SUMIF(Calculs!$B$2:$B$34,AX284,Calculs!$C$2:$C$34)</f>
        <v>0</v>
      </c>
      <c r="BA284" s="42">
        <f>IF(O284&lt;&gt;"",IF(LEFT(O284,1)="S", Calculs!$C$54,0),0)</f>
        <v>0</v>
      </c>
      <c r="BB284" s="42">
        <f>IF(P284&lt;&gt;"",IF(LEFT(P284,1)="S", Calculs!$C$53,0),0)</f>
        <v>0</v>
      </c>
      <c r="BC284" s="229" t="str">
        <f t="shared" si="85"/>
        <v/>
      </c>
      <c r="BD284" s="220">
        <f>IF(A284="",0, IF(BK284="S",COUNTIF($BC$17:BC284,BC284),0))</f>
        <v>0</v>
      </c>
      <c r="BE284" s="42">
        <f xml:space="preserve"> IF(Q284&lt;&gt;"",IF(Q284&lt;&gt;"Sense monitor",VLOOKUP(_xlfn.CONCAT(LEFT(Q284,2),IF(BF284="NO",".SA",".AA")),Calculs!$B$41:$C$48,2,FALSE),0),0)</f>
        <v>0</v>
      </c>
      <c r="BF284" s="42" t="str">
        <f t="shared" si="86"/>
        <v>NO</v>
      </c>
      <c r="BG284" s="43" t="str">
        <f t="shared" si="94"/>
        <v/>
      </c>
      <c r="BH284" s="42">
        <f>SUMIF(Calculs!$B$32:$B$36,TRIM(BG284),Calculs!$C$32:$C$36)</f>
        <v>0</v>
      </c>
      <c r="BI284" s="42">
        <f>IF(T284&lt;&gt;"",IF(LEFT(T284,1)="S", SUMIF(Calculs!$B$67:$B$70, TRIM(BG284), Calculs!$C$67:$C$70),0),0)</f>
        <v>0</v>
      </c>
      <c r="BJ284" s="40" t="str">
        <f t="shared" si="95"/>
        <v>N</v>
      </c>
      <c r="BK284" s="219" t="str">
        <f t="shared" si="87"/>
        <v>N</v>
      </c>
      <c r="BL284" s="42">
        <f t="shared" si="96"/>
        <v>0</v>
      </c>
      <c r="BM284" s="42"/>
      <c r="BN284" s="42"/>
      <c r="BO284" s="42">
        <f>IF(B284="",0,IF(AND(BJ284="S",AR284=1), VLOOKUP(B284,Calculs!$B$94:$D$99,3), 0) + IF(AND(BK284="S",BD284=1), VLOOKUP(B284,Calculs!$B$94:$F$99,5), 0))</f>
        <v>0</v>
      </c>
      <c r="BP284" s="40" t="str">
        <f t="shared" si="88"/>
        <v/>
      </c>
      <c r="BQ284" s="219" t="str">
        <f t="shared" si="89"/>
        <v/>
      </c>
      <c r="BR284" s="264" t="str">
        <f t="shared" si="90"/>
        <v/>
      </c>
      <c r="BS284" s="264" t="str">
        <f t="shared" si="91"/>
        <v/>
      </c>
    </row>
    <row r="285" spans="1:71" ht="12.75" customHeight="1">
      <c r="A285" s="217" t="str">
        <f>IF(' Peticions ET'!A275="", "",' Peticions ET'!A275)</f>
        <v/>
      </c>
      <c r="B285" s="167" t="str">
        <f t="shared" si="92"/>
        <v/>
      </c>
      <c r="C285" s="167" t="str">
        <f>IF(' Peticions ET'!B275="", "",' Peticions ET'!B275)</f>
        <v/>
      </c>
      <c r="D285" s="167" t="str">
        <f>IF(' Peticions ET'!C275="", "",' Peticions ET'!C275)</f>
        <v/>
      </c>
      <c r="E285" s="167" t="str">
        <f>IF(' Peticions ET'!D275="", "",' Peticions ET'!D275)</f>
        <v/>
      </c>
      <c r="F285" s="166" t="str">
        <f>IF(' Peticions ET'!E275="", "",' Peticions ET'!E275)</f>
        <v/>
      </c>
      <c r="G285" s="166" t="str">
        <f>IF(' Peticions ET'!F275="", "",' Peticions ET'!F275)</f>
        <v/>
      </c>
      <c r="H285" s="30" t="str">
        <f>IF(' Peticions ET'!G275="", "",' Peticions ET'!G275)</f>
        <v/>
      </c>
      <c r="I285" s="40" t="str">
        <f>IF(' Peticions ET'!H275="", "",' Peticions ET'!H275)</f>
        <v/>
      </c>
      <c r="J285" s="40" t="str">
        <f>IF(' Peticions ET'!I275="", "",' Peticions ET'!I275)</f>
        <v/>
      </c>
      <c r="K285" s="40" t="str">
        <f>IF(' Peticions ET'!J275="", "",' Peticions ET'!J275)</f>
        <v/>
      </c>
      <c r="L285" s="30" t="str">
        <f>IF(' Peticions ET'!K275="", "",' Peticions ET'!K275)</f>
        <v/>
      </c>
      <c r="M285" s="30" t="str">
        <f>IF(' Peticions ET'!L275="", "",' Peticions ET'!L275)</f>
        <v/>
      </c>
      <c r="N285" s="30" t="str">
        <f>IF(' Peticions ET'!M275="", "",' Peticions ET'!M275)</f>
        <v/>
      </c>
      <c r="O285" s="40" t="str">
        <f>IF(' Peticions ET'!O275="", "",' Peticions ET'!O275)</f>
        <v/>
      </c>
      <c r="P285" s="7" t="str">
        <f>IF(' Peticions ET'!N275="", "",' Peticions ET'!N275)</f>
        <v/>
      </c>
      <c r="Q285" s="31" t="str">
        <f>IF(' Peticions ET'!R275="", "",' Peticions ET'!R275)</f>
        <v/>
      </c>
      <c r="R285" s="31" t="str">
        <f>IF(' Peticions ET'!S275="", "",' Peticions ET'!S275)</f>
        <v/>
      </c>
      <c r="S285" t="str">
        <f>IF(' Peticions ET'!P275="", "",' Peticions ET'!P275)</f>
        <v/>
      </c>
      <c r="T285" s="264" t="str">
        <f>IF(' Peticions ET'!Q275="", "",' Peticions ET'!Q275)</f>
        <v/>
      </c>
      <c r="U285" s="1"/>
      <c r="V285" s="1"/>
      <c r="W285" s="3"/>
      <c r="X285" s="31"/>
      <c r="Y285" s="31"/>
      <c r="Z285" s="31"/>
      <c r="AA285" s="32"/>
      <c r="AB285" s="33"/>
      <c r="AC285" s="33"/>
      <c r="AD285" s="33"/>
      <c r="AE285" s="33"/>
      <c r="AF285" s="34"/>
      <c r="AG285" s="34"/>
      <c r="AH285" s="34"/>
      <c r="AI285" s="34"/>
      <c r="AJ285" s="35" t="str">
        <f>IF(' Peticions ET'!Z275="", "",' Peticions ET'!Z275)</f>
        <v/>
      </c>
      <c r="AK285" s="143"/>
      <c r="AL285" s="36"/>
      <c r="AM285" s="37" t="str">
        <f t="shared" si="78"/>
        <v/>
      </c>
      <c r="AN285" s="38" t="str">
        <f t="shared" si="79"/>
        <v/>
      </c>
      <c r="AO285" s="39" t="str">
        <f t="shared" si="80"/>
        <v/>
      </c>
      <c r="AP285" s="40" t="str">
        <f t="shared" si="81"/>
        <v/>
      </c>
      <c r="AQ285" s="229" t="str">
        <f t="shared" si="82"/>
        <v/>
      </c>
      <c r="AR285" s="220">
        <f>IF(A285="",0,IF(BJ285="S",COUNTIF($AQ$17:AQ285,AQ285),0))</f>
        <v>0</v>
      </c>
      <c r="AS285" s="41" t="str">
        <f t="shared" si="93"/>
        <v/>
      </c>
      <c r="AT285" s="42">
        <f xml:space="preserve"> IF(AS285&lt;&gt;"",VLOOKUP(AS285,Calculs!$B$2:$C$34,2,FALSE),0)</f>
        <v>0</v>
      </c>
      <c r="AU285" s="42">
        <f>IF(I285&lt;&gt;"",IF(LEFT(I285,1)="S", Calculs!$C$63,0),0)</f>
        <v>0</v>
      </c>
      <c r="AV285" s="42">
        <f>IF(J285&lt;&gt;"",IF(LEFT(J285,1)="S", Calculs!$C$53,0),0)</f>
        <v>0</v>
      </c>
      <c r="AW285" s="42">
        <f>IF(K285&lt;&gt;"",IF(LEFT(K285,1)="S", Calculs!$C$54,0),0)</f>
        <v>0</v>
      </c>
      <c r="AX285" s="43" t="str">
        <f t="shared" si="83"/>
        <v/>
      </c>
      <c r="AY285" s="43" t="str">
        <f t="shared" si="84"/>
        <v/>
      </c>
      <c r="AZ285" s="43">
        <f>SUMIF(Calculs!$B$2:$B$34,AX285,Calculs!$C$2:$C$34)</f>
        <v>0</v>
      </c>
      <c r="BA285" s="42">
        <f>IF(O285&lt;&gt;"",IF(LEFT(O285,1)="S", Calculs!$C$54,0),0)</f>
        <v>0</v>
      </c>
      <c r="BB285" s="42">
        <f>IF(P285&lt;&gt;"",IF(LEFT(P285,1)="S", Calculs!$C$53,0),0)</f>
        <v>0</v>
      </c>
      <c r="BC285" s="229" t="str">
        <f t="shared" si="85"/>
        <v/>
      </c>
      <c r="BD285" s="220">
        <f>IF(A285="",0, IF(BK285="S",COUNTIF($BC$17:BC285,BC285),0))</f>
        <v>0</v>
      </c>
      <c r="BE285" s="42">
        <f xml:space="preserve"> IF(Q285&lt;&gt;"",IF(Q285&lt;&gt;"Sense monitor",VLOOKUP(_xlfn.CONCAT(LEFT(Q285,2),IF(BF285="NO",".SA",".AA")),Calculs!$B$41:$C$48,2,FALSE),0),0)</f>
        <v>0</v>
      </c>
      <c r="BF285" s="42" t="str">
        <f t="shared" si="86"/>
        <v>NO</v>
      </c>
      <c r="BG285" s="43" t="str">
        <f t="shared" si="94"/>
        <v/>
      </c>
      <c r="BH285" s="42">
        <f>SUMIF(Calculs!$B$32:$B$36,TRIM(BG285),Calculs!$C$32:$C$36)</f>
        <v>0</v>
      </c>
      <c r="BI285" s="42">
        <f>IF(T285&lt;&gt;"",IF(LEFT(T285,1)="S", SUMIF(Calculs!$B$67:$B$70, TRIM(BG285), Calculs!$C$67:$C$70),0),0)</f>
        <v>0</v>
      </c>
      <c r="BJ285" s="40" t="str">
        <f t="shared" si="95"/>
        <v>N</v>
      </c>
      <c r="BK285" s="219" t="str">
        <f t="shared" si="87"/>
        <v>N</v>
      </c>
      <c r="BL285" s="42">
        <f t="shared" si="96"/>
        <v>0</v>
      </c>
      <c r="BM285" s="42"/>
      <c r="BN285" s="42"/>
      <c r="BO285" s="42">
        <f>IF(B285="",0,IF(AND(BJ285="S",AR285=1), VLOOKUP(B285,Calculs!$B$94:$D$99,3), 0) + IF(AND(BK285="S",BD285=1), VLOOKUP(B285,Calculs!$B$94:$F$99,5), 0))</f>
        <v>0</v>
      </c>
      <c r="BP285" s="40" t="str">
        <f t="shared" si="88"/>
        <v/>
      </c>
      <c r="BQ285" s="219" t="str">
        <f t="shared" si="89"/>
        <v/>
      </c>
      <c r="BR285" s="264" t="str">
        <f t="shared" si="90"/>
        <v/>
      </c>
      <c r="BS285" s="264" t="str">
        <f t="shared" si="91"/>
        <v/>
      </c>
    </row>
    <row r="286" spans="1:71" ht="12.75" customHeight="1">
      <c r="A286" s="217" t="str">
        <f>IF(' Peticions ET'!A276="", "",' Peticions ET'!A276)</f>
        <v/>
      </c>
      <c r="B286" s="167" t="str">
        <f t="shared" si="92"/>
        <v/>
      </c>
      <c r="C286" s="167" t="str">
        <f>IF(' Peticions ET'!B276="", "",' Peticions ET'!B276)</f>
        <v/>
      </c>
      <c r="D286" s="167" t="str">
        <f>IF(' Peticions ET'!C276="", "",' Peticions ET'!C276)</f>
        <v/>
      </c>
      <c r="E286" s="167" t="str">
        <f>IF(' Peticions ET'!D276="", "",' Peticions ET'!D276)</f>
        <v/>
      </c>
      <c r="F286" s="166" t="str">
        <f>IF(' Peticions ET'!E276="", "",' Peticions ET'!E276)</f>
        <v/>
      </c>
      <c r="G286" s="166" t="str">
        <f>IF(' Peticions ET'!F276="", "",' Peticions ET'!F276)</f>
        <v/>
      </c>
      <c r="H286" s="30" t="str">
        <f>IF(' Peticions ET'!G276="", "",' Peticions ET'!G276)</f>
        <v/>
      </c>
      <c r="I286" s="40" t="str">
        <f>IF(' Peticions ET'!H276="", "",' Peticions ET'!H276)</f>
        <v/>
      </c>
      <c r="J286" s="40" t="str">
        <f>IF(' Peticions ET'!I276="", "",' Peticions ET'!I276)</f>
        <v/>
      </c>
      <c r="K286" s="40" t="str">
        <f>IF(' Peticions ET'!J276="", "",' Peticions ET'!J276)</f>
        <v/>
      </c>
      <c r="L286" s="30" t="str">
        <f>IF(' Peticions ET'!K276="", "",' Peticions ET'!K276)</f>
        <v/>
      </c>
      <c r="M286" s="30" t="str">
        <f>IF(' Peticions ET'!L276="", "",' Peticions ET'!L276)</f>
        <v/>
      </c>
      <c r="N286" s="30" t="str">
        <f>IF(' Peticions ET'!M276="", "",' Peticions ET'!M276)</f>
        <v/>
      </c>
      <c r="O286" s="40" t="str">
        <f>IF(' Peticions ET'!O276="", "",' Peticions ET'!O276)</f>
        <v/>
      </c>
      <c r="P286" s="7" t="str">
        <f>IF(' Peticions ET'!N276="", "",' Peticions ET'!N276)</f>
        <v/>
      </c>
      <c r="Q286" s="31" t="str">
        <f>IF(' Peticions ET'!R276="", "",' Peticions ET'!R276)</f>
        <v/>
      </c>
      <c r="R286" s="31" t="str">
        <f>IF(' Peticions ET'!S276="", "",' Peticions ET'!S276)</f>
        <v/>
      </c>
      <c r="S286" t="str">
        <f>IF(' Peticions ET'!P276="", "",' Peticions ET'!P276)</f>
        <v/>
      </c>
      <c r="T286" s="264" t="str">
        <f>IF(' Peticions ET'!Q276="", "",' Peticions ET'!Q276)</f>
        <v/>
      </c>
      <c r="U286" s="1"/>
      <c r="V286" s="1"/>
      <c r="W286" s="3"/>
      <c r="X286" s="31"/>
      <c r="Y286" s="31"/>
      <c r="Z286" s="31"/>
      <c r="AA286" s="32"/>
      <c r="AB286" s="33"/>
      <c r="AC286" s="33"/>
      <c r="AD286" s="33"/>
      <c r="AE286" s="33"/>
      <c r="AF286" s="34"/>
      <c r="AG286" s="34"/>
      <c r="AH286" s="34"/>
      <c r="AI286" s="34"/>
      <c r="AJ286" s="35" t="str">
        <f>IF(' Peticions ET'!Z276="", "",' Peticions ET'!Z276)</f>
        <v/>
      </c>
      <c r="AK286" s="143"/>
      <c r="AL286" s="36"/>
      <c r="AM286" s="37" t="str">
        <f t="shared" si="78"/>
        <v/>
      </c>
      <c r="AN286" s="38" t="str">
        <f t="shared" si="79"/>
        <v/>
      </c>
      <c r="AO286" s="39" t="str">
        <f t="shared" si="80"/>
        <v/>
      </c>
      <c r="AP286" s="40" t="str">
        <f t="shared" si="81"/>
        <v/>
      </c>
      <c r="AQ286" s="229" t="str">
        <f t="shared" si="82"/>
        <v/>
      </c>
      <c r="AR286" s="220">
        <f>IF(A286="",0,IF(BJ286="S",COUNTIF($AQ$17:AQ286,AQ286),0))</f>
        <v>0</v>
      </c>
      <c r="AS286" s="41" t="str">
        <f t="shared" si="93"/>
        <v/>
      </c>
      <c r="AT286" s="42">
        <f xml:space="preserve"> IF(AS286&lt;&gt;"",VLOOKUP(AS286,Calculs!$B$2:$C$34,2,FALSE),0)</f>
        <v>0</v>
      </c>
      <c r="AU286" s="42">
        <f>IF(I286&lt;&gt;"",IF(LEFT(I286,1)="S", Calculs!$C$63,0),0)</f>
        <v>0</v>
      </c>
      <c r="AV286" s="42">
        <f>IF(J286&lt;&gt;"",IF(LEFT(J286,1)="S", Calculs!$C$53,0),0)</f>
        <v>0</v>
      </c>
      <c r="AW286" s="42">
        <f>IF(K286&lt;&gt;"",IF(LEFT(K286,1)="S", Calculs!$C$54,0),0)</f>
        <v>0</v>
      </c>
      <c r="AX286" s="43" t="str">
        <f t="shared" si="83"/>
        <v/>
      </c>
      <c r="AY286" s="43" t="str">
        <f t="shared" si="84"/>
        <v/>
      </c>
      <c r="AZ286" s="43">
        <f>SUMIF(Calculs!$B$2:$B$34,AX286,Calculs!$C$2:$C$34)</f>
        <v>0</v>
      </c>
      <c r="BA286" s="42">
        <f>IF(O286&lt;&gt;"",IF(LEFT(O286,1)="S", Calculs!$C$54,0),0)</f>
        <v>0</v>
      </c>
      <c r="BB286" s="42">
        <f>IF(P286&lt;&gt;"",IF(LEFT(P286,1)="S", Calculs!$C$53,0),0)</f>
        <v>0</v>
      </c>
      <c r="BC286" s="229" t="str">
        <f t="shared" si="85"/>
        <v/>
      </c>
      <c r="BD286" s="220">
        <f>IF(A286="",0, IF(BK286="S",COUNTIF($BC$17:BC286,BC286),0))</f>
        <v>0</v>
      </c>
      <c r="BE286" s="42">
        <f xml:space="preserve"> IF(Q286&lt;&gt;"",IF(Q286&lt;&gt;"Sense monitor",VLOOKUP(_xlfn.CONCAT(LEFT(Q286,2),IF(BF286="NO",".SA",".AA")),Calculs!$B$41:$C$48,2,FALSE),0),0)</f>
        <v>0</v>
      </c>
      <c r="BF286" s="42" t="str">
        <f t="shared" si="86"/>
        <v>NO</v>
      </c>
      <c r="BG286" s="43" t="str">
        <f t="shared" si="94"/>
        <v/>
      </c>
      <c r="BH286" s="42">
        <f>SUMIF(Calculs!$B$32:$B$36,TRIM(BG286),Calculs!$C$32:$C$36)</f>
        <v>0</v>
      </c>
      <c r="BI286" s="42">
        <f>IF(T286&lt;&gt;"",IF(LEFT(T286,1)="S", SUMIF(Calculs!$B$67:$B$70, TRIM(BG286), Calculs!$C$67:$C$70),0),0)</f>
        <v>0</v>
      </c>
      <c r="BJ286" s="40" t="str">
        <f t="shared" si="95"/>
        <v>N</v>
      </c>
      <c r="BK286" s="219" t="str">
        <f t="shared" si="87"/>
        <v>N</v>
      </c>
      <c r="BL286" s="42">
        <f t="shared" si="96"/>
        <v>0</v>
      </c>
      <c r="BM286" s="42"/>
      <c r="BN286" s="42"/>
      <c r="BO286" s="42">
        <f>IF(B286="",0,IF(AND(BJ286="S",AR286=1), VLOOKUP(B286,Calculs!$B$94:$D$99,3), 0) + IF(AND(BK286="S",BD286=1), VLOOKUP(B286,Calculs!$B$94:$F$99,5), 0))</f>
        <v>0</v>
      </c>
      <c r="BP286" s="40" t="str">
        <f t="shared" si="88"/>
        <v/>
      </c>
      <c r="BQ286" s="219" t="str">
        <f t="shared" si="89"/>
        <v/>
      </c>
      <c r="BR286" s="264" t="str">
        <f t="shared" si="90"/>
        <v/>
      </c>
      <c r="BS286" s="264" t="str">
        <f t="shared" si="91"/>
        <v/>
      </c>
    </row>
    <row r="287" spans="1:71" ht="12.75" customHeight="1">
      <c r="A287" s="217" t="str">
        <f>IF(' Peticions ET'!A277="", "",' Peticions ET'!A277)</f>
        <v/>
      </c>
      <c r="B287" s="167" t="str">
        <f t="shared" si="92"/>
        <v/>
      </c>
      <c r="C287" s="167" t="str">
        <f>IF(' Peticions ET'!B277="", "",' Peticions ET'!B277)</f>
        <v/>
      </c>
      <c r="D287" s="167" t="str">
        <f>IF(' Peticions ET'!C277="", "",' Peticions ET'!C277)</f>
        <v/>
      </c>
      <c r="E287" s="167" t="str">
        <f>IF(' Peticions ET'!D277="", "",' Peticions ET'!D277)</f>
        <v/>
      </c>
      <c r="F287" s="166" t="str">
        <f>IF(' Peticions ET'!E277="", "",' Peticions ET'!E277)</f>
        <v/>
      </c>
      <c r="G287" s="166" t="str">
        <f>IF(' Peticions ET'!F277="", "",' Peticions ET'!F277)</f>
        <v/>
      </c>
      <c r="H287" s="30" t="str">
        <f>IF(' Peticions ET'!G277="", "",' Peticions ET'!G277)</f>
        <v/>
      </c>
      <c r="I287" s="40" t="str">
        <f>IF(' Peticions ET'!H277="", "",' Peticions ET'!H277)</f>
        <v/>
      </c>
      <c r="J287" s="40" t="str">
        <f>IF(' Peticions ET'!I277="", "",' Peticions ET'!I277)</f>
        <v/>
      </c>
      <c r="K287" s="40" t="str">
        <f>IF(' Peticions ET'!J277="", "",' Peticions ET'!J277)</f>
        <v/>
      </c>
      <c r="L287" s="30" t="str">
        <f>IF(' Peticions ET'!K277="", "",' Peticions ET'!K277)</f>
        <v/>
      </c>
      <c r="M287" s="30" t="str">
        <f>IF(' Peticions ET'!L277="", "",' Peticions ET'!L277)</f>
        <v/>
      </c>
      <c r="N287" s="30" t="str">
        <f>IF(' Peticions ET'!M277="", "",' Peticions ET'!M277)</f>
        <v/>
      </c>
      <c r="O287" s="40" t="str">
        <f>IF(' Peticions ET'!O277="", "",' Peticions ET'!O277)</f>
        <v/>
      </c>
      <c r="P287" s="7" t="str">
        <f>IF(' Peticions ET'!N277="", "",' Peticions ET'!N277)</f>
        <v/>
      </c>
      <c r="Q287" s="31" t="str">
        <f>IF(' Peticions ET'!R277="", "",' Peticions ET'!R277)</f>
        <v/>
      </c>
      <c r="R287" s="31" t="str">
        <f>IF(' Peticions ET'!S277="", "",' Peticions ET'!S277)</f>
        <v/>
      </c>
      <c r="S287" t="str">
        <f>IF(' Peticions ET'!P277="", "",' Peticions ET'!P277)</f>
        <v/>
      </c>
      <c r="T287" s="264" t="str">
        <f>IF(' Peticions ET'!Q277="", "",' Peticions ET'!Q277)</f>
        <v/>
      </c>
      <c r="U287" s="1"/>
      <c r="V287" s="1"/>
      <c r="W287" s="3"/>
      <c r="X287" s="31"/>
      <c r="Y287" s="31"/>
      <c r="Z287" s="31"/>
      <c r="AA287" s="32"/>
      <c r="AB287" s="33"/>
      <c r="AC287" s="33"/>
      <c r="AD287" s="33"/>
      <c r="AE287" s="33"/>
      <c r="AF287" s="34"/>
      <c r="AG287" s="34"/>
      <c r="AH287" s="34"/>
      <c r="AI287" s="34"/>
      <c r="AJ287" s="35" t="str">
        <f>IF(' Peticions ET'!Z277="", "",' Peticions ET'!Z277)</f>
        <v/>
      </c>
      <c r="AK287" s="143"/>
      <c r="AL287" s="36"/>
      <c r="AM287" s="37" t="str">
        <f t="shared" si="78"/>
        <v/>
      </c>
      <c r="AN287" s="38" t="str">
        <f t="shared" si="79"/>
        <v/>
      </c>
      <c r="AO287" s="39" t="str">
        <f t="shared" si="80"/>
        <v/>
      </c>
      <c r="AP287" s="40" t="str">
        <f t="shared" si="81"/>
        <v/>
      </c>
      <c r="AQ287" s="229" t="str">
        <f t="shared" si="82"/>
        <v/>
      </c>
      <c r="AR287" s="220">
        <f>IF(A287="",0,IF(BJ287="S",COUNTIF($AQ$17:AQ287,AQ287),0))</f>
        <v>0</v>
      </c>
      <c r="AS287" s="41" t="str">
        <f t="shared" si="93"/>
        <v/>
      </c>
      <c r="AT287" s="42">
        <f xml:space="preserve"> IF(AS287&lt;&gt;"",VLOOKUP(AS287,Calculs!$B$2:$C$34,2,FALSE),0)</f>
        <v>0</v>
      </c>
      <c r="AU287" s="42">
        <f>IF(I287&lt;&gt;"",IF(LEFT(I287,1)="S", Calculs!$C$63,0),0)</f>
        <v>0</v>
      </c>
      <c r="AV287" s="42">
        <f>IF(J287&lt;&gt;"",IF(LEFT(J287,1)="S", Calculs!$C$53,0),0)</f>
        <v>0</v>
      </c>
      <c r="AW287" s="42">
        <f>IF(K287&lt;&gt;"",IF(LEFT(K287,1)="S", Calculs!$C$54,0),0)</f>
        <v>0</v>
      </c>
      <c r="AX287" s="43" t="str">
        <f t="shared" si="83"/>
        <v/>
      </c>
      <c r="AY287" s="43" t="str">
        <f t="shared" si="84"/>
        <v/>
      </c>
      <c r="AZ287" s="43">
        <f>SUMIF(Calculs!$B$2:$B$34,AX287,Calculs!$C$2:$C$34)</f>
        <v>0</v>
      </c>
      <c r="BA287" s="42">
        <f>IF(O287&lt;&gt;"",IF(LEFT(O287,1)="S", Calculs!$C$54,0),0)</f>
        <v>0</v>
      </c>
      <c r="BB287" s="42">
        <f>IF(P287&lt;&gt;"",IF(LEFT(P287,1)="S", Calculs!$C$53,0),0)</f>
        <v>0</v>
      </c>
      <c r="BC287" s="229" t="str">
        <f t="shared" si="85"/>
        <v/>
      </c>
      <c r="BD287" s="220">
        <f>IF(A287="",0, IF(BK287="S",COUNTIF($BC$17:BC287,BC287),0))</f>
        <v>0</v>
      </c>
      <c r="BE287" s="42">
        <f xml:space="preserve"> IF(Q287&lt;&gt;"",IF(Q287&lt;&gt;"Sense monitor",VLOOKUP(_xlfn.CONCAT(LEFT(Q287,2),IF(BF287="NO",".SA",".AA")),Calculs!$B$41:$C$48,2,FALSE),0),0)</f>
        <v>0</v>
      </c>
      <c r="BF287" s="42" t="str">
        <f t="shared" si="86"/>
        <v>NO</v>
      </c>
      <c r="BG287" s="43" t="str">
        <f t="shared" si="94"/>
        <v/>
      </c>
      <c r="BH287" s="42">
        <f>SUMIF(Calculs!$B$32:$B$36,TRIM(BG287),Calculs!$C$32:$C$36)</f>
        <v>0</v>
      </c>
      <c r="BI287" s="42">
        <f>IF(T287&lt;&gt;"",IF(LEFT(T287,1)="S", SUMIF(Calculs!$B$67:$B$70, TRIM(BG287), Calculs!$C$67:$C$70),0),0)</f>
        <v>0</v>
      </c>
      <c r="BJ287" s="40" t="str">
        <f t="shared" si="95"/>
        <v>N</v>
      </c>
      <c r="BK287" s="219" t="str">
        <f t="shared" si="87"/>
        <v>N</v>
      </c>
      <c r="BL287" s="42">
        <f t="shared" si="96"/>
        <v>0</v>
      </c>
      <c r="BM287" s="42"/>
      <c r="BN287" s="42"/>
      <c r="BO287" s="42">
        <f>IF(B287="",0,IF(AND(BJ287="S",AR287=1), VLOOKUP(B287,Calculs!$B$94:$D$99,3), 0) + IF(AND(BK287="S",BD287=1), VLOOKUP(B287,Calculs!$B$94:$F$99,5), 0))</f>
        <v>0</v>
      </c>
      <c r="BP287" s="40" t="str">
        <f t="shared" si="88"/>
        <v/>
      </c>
      <c r="BQ287" s="219" t="str">
        <f t="shared" si="89"/>
        <v/>
      </c>
      <c r="BR287" s="264" t="str">
        <f t="shared" si="90"/>
        <v/>
      </c>
      <c r="BS287" s="264" t="str">
        <f t="shared" si="91"/>
        <v/>
      </c>
    </row>
    <row r="288" spans="1:71" ht="12.75" customHeight="1">
      <c r="A288" s="217" t="str">
        <f>IF(' Peticions ET'!A278="", "",' Peticions ET'!A278)</f>
        <v/>
      </c>
      <c r="B288" s="167" t="str">
        <f t="shared" si="92"/>
        <v/>
      </c>
      <c r="C288" s="167" t="str">
        <f>IF(' Peticions ET'!B278="", "",' Peticions ET'!B278)</f>
        <v/>
      </c>
      <c r="D288" s="167" t="str">
        <f>IF(' Peticions ET'!C278="", "",' Peticions ET'!C278)</f>
        <v/>
      </c>
      <c r="E288" s="167" t="str">
        <f>IF(' Peticions ET'!D278="", "",' Peticions ET'!D278)</f>
        <v/>
      </c>
      <c r="F288" s="166" t="str">
        <f>IF(' Peticions ET'!E278="", "",' Peticions ET'!E278)</f>
        <v/>
      </c>
      <c r="G288" s="166" t="str">
        <f>IF(' Peticions ET'!F278="", "",' Peticions ET'!F278)</f>
        <v/>
      </c>
      <c r="H288" s="30" t="str">
        <f>IF(' Peticions ET'!G278="", "",' Peticions ET'!G278)</f>
        <v/>
      </c>
      <c r="I288" s="40" t="str">
        <f>IF(' Peticions ET'!H278="", "",' Peticions ET'!H278)</f>
        <v/>
      </c>
      <c r="J288" s="40" t="str">
        <f>IF(' Peticions ET'!I278="", "",' Peticions ET'!I278)</f>
        <v/>
      </c>
      <c r="K288" s="40" t="str">
        <f>IF(' Peticions ET'!J278="", "",' Peticions ET'!J278)</f>
        <v/>
      </c>
      <c r="L288" s="30" t="str">
        <f>IF(' Peticions ET'!K278="", "",' Peticions ET'!K278)</f>
        <v/>
      </c>
      <c r="M288" s="30" t="str">
        <f>IF(' Peticions ET'!L278="", "",' Peticions ET'!L278)</f>
        <v/>
      </c>
      <c r="N288" s="30" t="str">
        <f>IF(' Peticions ET'!M278="", "",' Peticions ET'!M278)</f>
        <v/>
      </c>
      <c r="O288" s="40" t="str">
        <f>IF(' Peticions ET'!O278="", "",' Peticions ET'!O278)</f>
        <v/>
      </c>
      <c r="P288" s="7" t="str">
        <f>IF(' Peticions ET'!N278="", "",' Peticions ET'!N278)</f>
        <v/>
      </c>
      <c r="Q288" s="31" t="str">
        <f>IF(' Peticions ET'!R278="", "",' Peticions ET'!R278)</f>
        <v/>
      </c>
      <c r="R288" s="31" t="str">
        <f>IF(' Peticions ET'!S278="", "",' Peticions ET'!S278)</f>
        <v/>
      </c>
      <c r="S288" t="str">
        <f>IF(' Peticions ET'!P278="", "",' Peticions ET'!P278)</f>
        <v/>
      </c>
      <c r="T288" s="264" t="str">
        <f>IF(' Peticions ET'!Q278="", "",' Peticions ET'!Q278)</f>
        <v/>
      </c>
      <c r="U288" s="1"/>
      <c r="V288" s="1"/>
      <c r="W288" s="3"/>
      <c r="X288" s="31"/>
      <c r="Y288" s="31"/>
      <c r="Z288" s="31"/>
      <c r="AA288" s="32"/>
      <c r="AB288" s="33"/>
      <c r="AC288" s="33"/>
      <c r="AD288" s="33"/>
      <c r="AE288" s="33"/>
      <c r="AF288" s="34"/>
      <c r="AG288" s="34"/>
      <c r="AH288" s="34"/>
      <c r="AI288" s="34"/>
      <c r="AJ288" s="35" t="str">
        <f>IF(' Peticions ET'!Z278="", "",' Peticions ET'!Z278)</f>
        <v/>
      </c>
      <c r="AK288" s="143"/>
      <c r="AL288" s="36"/>
      <c r="AM288" s="37" t="str">
        <f t="shared" si="78"/>
        <v/>
      </c>
      <c r="AN288" s="38" t="str">
        <f t="shared" si="79"/>
        <v/>
      </c>
      <c r="AO288" s="39" t="str">
        <f t="shared" si="80"/>
        <v/>
      </c>
      <c r="AP288" s="40" t="str">
        <f t="shared" si="81"/>
        <v/>
      </c>
      <c r="AQ288" s="229" t="str">
        <f t="shared" si="82"/>
        <v/>
      </c>
      <c r="AR288" s="220">
        <f>IF(A288="",0,IF(BJ288="S",COUNTIF($AQ$17:AQ288,AQ288),0))</f>
        <v>0</v>
      </c>
      <c r="AS288" s="41" t="str">
        <f t="shared" si="93"/>
        <v/>
      </c>
      <c r="AT288" s="42">
        <f xml:space="preserve"> IF(AS288&lt;&gt;"",VLOOKUP(AS288,Calculs!$B$2:$C$34,2,FALSE),0)</f>
        <v>0</v>
      </c>
      <c r="AU288" s="42">
        <f>IF(I288&lt;&gt;"",IF(LEFT(I288,1)="S", Calculs!$C$63,0),0)</f>
        <v>0</v>
      </c>
      <c r="AV288" s="42">
        <f>IF(J288&lt;&gt;"",IF(LEFT(J288,1)="S", Calculs!$C$53,0),0)</f>
        <v>0</v>
      </c>
      <c r="AW288" s="42">
        <f>IF(K288&lt;&gt;"",IF(LEFT(K288,1)="S", Calculs!$C$54,0),0)</f>
        <v>0</v>
      </c>
      <c r="AX288" s="43" t="str">
        <f t="shared" si="83"/>
        <v/>
      </c>
      <c r="AY288" s="43" t="str">
        <f t="shared" si="84"/>
        <v/>
      </c>
      <c r="AZ288" s="43">
        <f>SUMIF(Calculs!$B$2:$B$34,AX288,Calculs!$C$2:$C$34)</f>
        <v>0</v>
      </c>
      <c r="BA288" s="42">
        <f>IF(O288&lt;&gt;"",IF(LEFT(O288,1)="S", Calculs!$C$54,0),0)</f>
        <v>0</v>
      </c>
      <c r="BB288" s="42">
        <f>IF(P288&lt;&gt;"",IF(LEFT(P288,1)="S", Calculs!$C$53,0),0)</f>
        <v>0</v>
      </c>
      <c r="BC288" s="229" t="str">
        <f t="shared" si="85"/>
        <v/>
      </c>
      <c r="BD288" s="220">
        <f>IF(A288="",0, IF(BK288="S",COUNTIF($BC$17:BC288,BC288),0))</f>
        <v>0</v>
      </c>
      <c r="BE288" s="42">
        <f xml:space="preserve"> IF(Q288&lt;&gt;"",IF(Q288&lt;&gt;"Sense monitor",VLOOKUP(_xlfn.CONCAT(LEFT(Q288,2),IF(BF288="NO",".SA",".AA")),Calculs!$B$41:$C$48,2,FALSE),0),0)</f>
        <v>0</v>
      </c>
      <c r="BF288" s="42" t="str">
        <f t="shared" si="86"/>
        <v>NO</v>
      </c>
      <c r="BG288" s="43" t="str">
        <f t="shared" si="94"/>
        <v/>
      </c>
      <c r="BH288" s="42">
        <f>SUMIF(Calculs!$B$32:$B$36,TRIM(BG288),Calculs!$C$32:$C$36)</f>
        <v>0</v>
      </c>
      <c r="BI288" s="42">
        <f>IF(T288&lt;&gt;"",IF(LEFT(T288,1)="S", SUMIF(Calculs!$B$67:$B$70, TRIM(BG288), Calculs!$C$67:$C$70),0),0)</f>
        <v>0</v>
      </c>
      <c r="BJ288" s="40" t="str">
        <f t="shared" si="95"/>
        <v>N</v>
      </c>
      <c r="BK288" s="219" t="str">
        <f t="shared" si="87"/>
        <v>N</v>
      </c>
      <c r="BL288" s="42">
        <f t="shared" si="96"/>
        <v>0</v>
      </c>
      <c r="BM288" s="42"/>
      <c r="BN288" s="42"/>
      <c r="BO288" s="42">
        <f>IF(B288="",0,IF(AND(BJ288="S",AR288=1), VLOOKUP(B288,Calculs!$B$94:$D$99,3), 0) + IF(AND(BK288="S",BD288=1), VLOOKUP(B288,Calculs!$B$94:$F$99,5), 0))</f>
        <v>0</v>
      </c>
      <c r="BP288" s="40" t="str">
        <f t="shared" si="88"/>
        <v/>
      </c>
      <c r="BQ288" s="219" t="str">
        <f t="shared" si="89"/>
        <v/>
      </c>
      <c r="BR288" s="264" t="str">
        <f t="shared" si="90"/>
        <v/>
      </c>
      <c r="BS288" s="264" t="str">
        <f t="shared" si="91"/>
        <v/>
      </c>
    </row>
    <row r="289" spans="1:71" ht="12.75" customHeight="1">
      <c r="A289" s="217" t="str">
        <f>IF(' Peticions ET'!A279="", "",' Peticions ET'!A279)</f>
        <v/>
      </c>
      <c r="B289" s="167" t="str">
        <f t="shared" si="92"/>
        <v/>
      </c>
      <c r="C289" s="167" t="str">
        <f>IF(' Peticions ET'!B279="", "",' Peticions ET'!B279)</f>
        <v/>
      </c>
      <c r="D289" s="167" t="str">
        <f>IF(' Peticions ET'!C279="", "",' Peticions ET'!C279)</f>
        <v/>
      </c>
      <c r="E289" s="167" t="str">
        <f>IF(' Peticions ET'!D279="", "",' Peticions ET'!D279)</f>
        <v/>
      </c>
      <c r="F289" s="166" t="str">
        <f>IF(' Peticions ET'!E279="", "",' Peticions ET'!E279)</f>
        <v/>
      </c>
      <c r="G289" s="166" t="str">
        <f>IF(' Peticions ET'!F279="", "",' Peticions ET'!F279)</f>
        <v/>
      </c>
      <c r="H289" s="30" t="str">
        <f>IF(' Peticions ET'!G279="", "",' Peticions ET'!G279)</f>
        <v/>
      </c>
      <c r="I289" s="40" t="str">
        <f>IF(' Peticions ET'!H279="", "",' Peticions ET'!H279)</f>
        <v/>
      </c>
      <c r="J289" s="40" t="str">
        <f>IF(' Peticions ET'!I279="", "",' Peticions ET'!I279)</f>
        <v/>
      </c>
      <c r="K289" s="40" t="str">
        <f>IF(' Peticions ET'!J279="", "",' Peticions ET'!J279)</f>
        <v/>
      </c>
      <c r="L289" s="30" t="str">
        <f>IF(' Peticions ET'!K279="", "",' Peticions ET'!K279)</f>
        <v/>
      </c>
      <c r="M289" s="30" t="str">
        <f>IF(' Peticions ET'!L279="", "",' Peticions ET'!L279)</f>
        <v/>
      </c>
      <c r="N289" s="30" t="str">
        <f>IF(' Peticions ET'!M279="", "",' Peticions ET'!M279)</f>
        <v/>
      </c>
      <c r="O289" s="40" t="str">
        <f>IF(' Peticions ET'!O279="", "",' Peticions ET'!O279)</f>
        <v/>
      </c>
      <c r="P289" s="7" t="str">
        <f>IF(' Peticions ET'!N279="", "",' Peticions ET'!N279)</f>
        <v/>
      </c>
      <c r="Q289" s="31" t="str">
        <f>IF(' Peticions ET'!R279="", "",' Peticions ET'!R279)</f>
        <v/>
      </c>
      <c r="R289" s="31" t="str">
        <f>IF(' Peticions ET'!S279="", "",' Peticions ET'!S279)</f>
        <v/>
      </c>
      <c r="S289" t="str">
        <f>IF(' Peticions ET'!P279="", "",' Peticions ET'!P279)</f>
        <v/>
      </c>
      <c r="T289" s="264" t="str">
        <f>IF(' Peticions ET'!Q279="", "",' Peticions ET'!Q279)</f>
        <v/>
      </c>
      <c r="U289" s="1"/>
      <c r="V289" s="1"/>
      <c r="W289" s="3"/>
      <c r="X289" s="31"/>
      <c r="Y289" s="31"/>
      <c r="Z289" s="31"/>
      <c r="AA289" s="32"/>
      <c r="AB289" s="33"/>
      <c r="AC289" s="33"/>
      <c r="AD289" s="33"/>
      <c r="AE289" s="33"/>
      <c r="AF289" s="34"/>
      <c r="AG289" s="34"/>
      <c r="AH289" s="34"/>
      <c r="AI289" s="34"/>
      <c r="AJ289" s="35" t="str">
        <f>IF(' Peticions ET'!Z279="", "",' Peticions ET'!Z279)</f>
        <v/>
      </c>
      <c r="AK289" s="143"/>
      <c r="AL289" s="36"/>
      <c r="AM289" s="37" t="str">
        <f t="shared" si="78"/>
        <v/>
      </c>
      <c r="AN289" s="38" t="str">
        <f t="shared" si="79"/>
        <v/>
      </c>
      <c r="AO289" s="39" t="str">
        <f t="shared" si="80"/>
        <v/>
      </c>
      <c r="AP289" s="40" t="str">
        <f t="shared" si="81"/>
        <v/>
      </c>
      <c r="AQ289" s="229" t="str">
        <f t="shared" si="82"/>
        <v/>
      </c>
      <c r="AR289" s="220">
        <f>IF(A289="",0,IF(BJ289="S",COUNTIF($AQ$17:AQ289,AQ289),0))</f>
        <v>0</v>
      </c>
      <c r="AS289" s="41" t="str">
        <f t="shared" si="93"/>
        <v/>
      </c>
      <c r="AT289" s="42">
        <f xml:space="preserve"> IF(AS289&lt;&gt;"",VLOOKUP(AS289,Calculs!$B$2:$C$34,2,FALSE),0)</f>
        <v>0</v>
      </c>
      <c r="AU289" s="42">
        <f>IF(I289&lt;&gt;"",IF(LEFT(I289,1)="S", Calculs!$C$63,0),0)</f>
        <v>0</v>
      </c>
      <c r="AV289" s="42">
        <f>IF(J289&lt;&gt;"",IF(LEFT(J289,1)="S", Calculs!$C$53,0),0)</f>
        <v>0</v>
      </c>
      <c r="AW289" s="42">
        <f>IF(K289&lt;&gt;"",IF(LEFT(K289,1)="S", Calculs!$C$54,0),0)</f>
        <v>0</v>
      </c>
      <c r="AX289" s="43" t="str">
        <f t="shared" si="83"/>
        <v/>
      </c>
      <c r="AY289" s="43" t="str">
        <f t="shared" si="84"/>
        <v/>
      </c>
      <c r="AZ289" s="43">
        <f>SUMIF(Calculs!$B$2:$B$34,AX289,Calculs!$C$2:$C$34)</f>
        <v>0</v>
      </c>
      <c r="BA289" s="42">
        <f>IF(O289&lt;&gt;"",IF(LEFT(O289,1)="S", Calculs!$C$54,0),0)</f>
        <v>0</v>
      </c>
      <c r="BB289" s="42">
        <f>IF(P289&lt;&gt;"",IF(LEFT(P289,1)="S", Calculs!$C$53,0),0)</f>
        <v>0</v>
      </c>
      <c r="BC289" s="229" t="str">
        <f t="shared" si="85"/>
        <v/>
      </c>
      <c r="BD289" s="220">
        <f>IF(A289="",0, IF(BK289="S",COUNTIF($BC$17:BC289,BC289),0))</f>
        <v>0</v>
      </c>
      <c r="BE289" s="42">
        <f xml:space="preserve"> IF(Q289&lt;&gt;"",IF(Q289&lt;&gt;"Sense monitor",VLOOKUP(_xlfn.CONCAT(LEFT(Q289,2),IF(BF289="NO",".SA",".AA")),Calculs!$B$41:$C$48,2,FALSE),0),0)</f>
        <v>0</v>
      </c>
      <c r="BF289" s="42" t="str">
        <f t="shared" si="86"/>
        <v>NO</v>
      </c>
      <c r="BG289" s="43" t="str">
        <f t="shared" si="94"/>
        <v/>
      </c>
      <c r="BH289" s="42">
        <f>SUMIF(Calculs!$B$32:$B$36,TRIM(BG289),Calculs!$C$32:$C$36)</f>
        <v>0</v>
      </c>
      <c r="BI289" s="42">
        <f>IF(T289&lt;&gt;"",IF(LEFT(T289,1)="S", SUMIF(Calculs!$B$67:$B$70, TRIM(BG289), Calculs!$C$67:$C$70),0),0)</f>
        <v>0</v>
      </c>
      <c r="BJ289" s="40" t="str">
        <f t="shared" si="95"/>
        <v>N</v>
      </c>
      <c r="BK289" s="219" t="str">
        <f t="shared" si="87"/>
        <v>N</v>
      </c>
      <c r="BL289" s="42">
        <f t="shared" si="96"/>
        <v>0</v>
      </c>
      <c r="BM289" s="42"/>
      <c r="BN289" s="42"/>
      <c r="BO289" s="42">
        <f>IF(B289="",0,IF(AND(BJ289="S",AR289=1), VLOOKUP(B289,Calculs!$B$94:$D$99,3), 0) + IF(AND(BK289="S",BD289=1), VLOOKUP(B289,Calculs!$B$94:$F$99,5), 0))</f>
        <v>0</v>
      </c>
      <c r="BP289" s="40" t="str">
        <f t="shared" si="88"/>
        <v/>
      </c>
      <c r="BQ289" s="219" t="str">
        <f t="shared" si="89"/>
        <v/>
      </c>
      <c r="BR289" s="264" t="str">
        <f t="shared" si="90"/>
        <v/>
      </c>
      <c r="BS289" s="264" t="str">
        <f t="shared" si="91"/>
        <v/>
      </c>
    </row>
    <row r="290" spans="1:71" ht="12.75" customHeight="1">
      <c r="A290" s="217" t="str">
        <f>IF(' Peticions ET'!A280="", "",' Peticions ET'!A280)</f>
        <v/>
      </c>
      <c r="B290" s="167" t="str">
        <f t="shared" si="92"/>
        <v/>
      </c>
      <c r="C290" s="167" t="str">
        <f>IF(' Peticions ET'!B280="", "",' Peticions ET'!B280)</f>
        <v/>
      </c>
      <c r="D290" s="167" t="str">
        <f>IF(' Peticions ET'!C280="", "",' Peticions ET'!C280)</f>
        <v/>
      </c>
      <c r="E290" s="167" t="str">
        <f>IF(' Peticions ET'!D280="", "",' Peticions ET'!D280)</f>
        <v/>
      </c>
      <c r="F290" s="166" t="str">
        <f>IF(' Peticions ET'!E280="", "",' Peticions ET'!E280)</f>
        <v/>
      </c>
      <c r="G290" s="166" t="str">
        <f>IF(' Peticions ET'!F280="", "",' Peticions ET'!F280)</f>
        <v/>
      </c>
      <c r="H290" s="30" t="str">
        <f>IF(' Peticions ET'!G280="", "",' Peticions ET'!G280)</f>
        <v/>
      </c>
      <c r="I290" s="40" t="str">
        <f>IF(' Peticions ET'!H280="", "",' Peticions ET'!H280)</f>
        <v/>
      </c>
      <c r="J290" s="40" t="str">
        <f>IF(' Peticions ET'!I280="", "",' Peticions ET'!I280)</f>
        <v/>
      </c>
      <c r="K290" s="40" t="str">
        <f>IF(' Peticions ET'!J280="", "",' Peticions ET'!J280)</f>
        <v/>
      </c>
      <c r="L290" s="30" t="str">
        <f>IF(' Peticions ET'!K280="", "",' Peticions ET'!K280)</f>
        <v/>
      </c>
      <c r="M290" s="30" t="str">
        <f>IF(' Peticions ET'!L280="", "",' Peticions ET'!L280)</f>
        <v/>
      </c>
      <c r="N290" s="30" t="str">
        <f>IF(' Peticions ET'!M280="", "",' Peticions ET'!M280)</f>
        <v/>
      </c>
      <c r="O290" s="40" t="str">
        <f>IF(' Peticions ET'!O280="", "",' Peticions ET'!O280)</f>
        <v/>
      </c>
      <c r="P290" s="7" t="str">
        <f>IF(' Peticions ET'!N280="", "",' Peticions ET'!N280)</f>
        <v/>
      </c>
      <c r="Q290" s="31" t="str">
        <f>IF(' Peticions ET'!R280="", "",' Peticions ET'!R280)</f>
        <v/>
      </c>
      <c r="R290" s="31" t="str">
        <f>IF(' Peticions ET'!S280="", "",' Peticions ET'!S280)</f>
        <v/>
      </c>
      <c r="S290" t="str">
        <f>IF(' Peticions ET'!P280="", "",' Peticions ET'!P280)</f>
        <v/>
      </c>
      <c r="T290" s="264" t="str">
        <f>IF(' Peticions ET'!Q280="", "",' Peticions ET'!Q280)</f>
        <v/>
      </c>
      <c r="U290" s="1"/>
      <c r="V290" s="1"/>
      <c r="W290" s="3"/>
      <c r="X290" s="31"/>
      <c r="Y290" s="31"/>
      <c r="Z290" s="31"/>
      <c r="AA290" s="32"/>
      <c r="AB290" s="33"/>
      <c r="AC290" s="33"/>
      <c r="AD290" s="33"/>
      <c r="AE290" s="33"/>
      <c r="AF290" s="34"/>
      <c r="AG290" s="34"/>
      <c r="AH290" s="34"/>
      <c r="AI290" s="34"/>
      <c r="AJ290" s="35" t="str">
        <f>IF(' Peticions ET'!Z280="", "",' Peticions ET'!Z280)</f>
        <v/>
      </c>
      <c r="AK290" s="143"/>
      <c r="AL290" s="36"/>
      <c r="AM290" s="37" t="str">
        <f t="shared" si="78"/>
        <v/>
      </c>
      <c r="AN290" s="38" t="str">
        <f t="shared" si="79"/>
        <v/>
      </c>
      <c r="AO290" s="39" t="str">
        <f t="shared" si="80"/>
        <v/>
      </c>
      <c r="AP290" s="40" t="str">
        <f t="shared" si="81"/>
        <v/>
      </c>
      <c r="AQ290" s="229" t="str">
        <f t="shared" si="82"/>
        <v/>
      </c>
      <c r="AR290" s="220">
        <f>IF(A290="",0,IF(BJ290="S",COUNTIF($AQ$17:AQ290,AQ290),0))</f>
        <v>0</v>
      </c>
      <c r="AS290" s="41" t="str">
        <f t="shared" si="93"/>
        <v/>
      </c>
      <c r="AT290" s="42">
        <f xml:space="preserve"> IF(AS290&lt;&gt;"",VLOOKUP(AS290,Calculs!$B$2:$C$34,2,FALSE),0)</f>
        <v>0</v>
      </c>
      <c r="AU290" s="42">
        <f>IF(I290&lt;&gt;"",IF(LEFT(I290,1)="S", Calculs!$C$63,0),0)</f>
        <v>0</v>
      </c>
      <c r="AV290" s="42">
        <f>IF(J290&lt;&gt;"",IF(LEFT(J290,1)="S", Calculs!$C$53,0),0)</f>
        <v>0</v>
      </c>
      <c r="AW290" s="42">
        <f>IF(K290&lt;&gt;"",IF(LEFT(K290,1)="S", Calculs!$C$54,0),0)</f>
        <v>0</v>
      </c>
      <c r="AX290" s="43" t="str">
        <f t="shared" si="83"/>
        <v/>
      </c>
      <c r="AY290" s="43" t="str">
        <f t="shared" si="84"/>
        <v/>
      </c>
      <c r="AZ290" s="43">
        <f>SUMIF(Calculs!$B$2:$B$34,AX290,Calculs!$C$2:$C$34)</f>
        <v>0</v>
      </c>
      <c r="BA290" s="42">
        <f>IF(O290&lt;&gt;"",IF(LEFT(O290,1)="S", Calculs!$C$54,0),0)</f>
        <v>0</v>
      </c>
      <c r="BB290" s="42">
        <f>IF(P290&lt;&gt;"",IF(LEFT(P290,1)="S", Calculs!$C$53,0),0)</f>
        <v>0</v>
      </c>
      <c r="BC290" s="229" t="str">
        <f t="shared" si="85"/>
        <v/>
      </c>
      <c r="BD290" s="220">
        <f>IF(A290="",0, IF(BK290="S",COUNTIF($BC$17:BC290,BC290),0))</f>
        <v>0</v>
      </c>
      <c r="BE290" s="42">
        <f xml:space="preserve"> IF(Q290&lt;&gt;"",IF(Q290&lt;&gt;"Sense monitor",VLOOKUP(_xlfn.CONCAT(LEFT(Q290,2),IF(BF290="NO",".SA",".AA")),Calculs!$B$41:$C$48,2,FALSE),0),0)</f>
        <v>0</v>
      </c>
      <c r="BF290" s="42" t="str">
        <f t="shared" si="86"/>
        <v>NO</v>
      </c>
      <c r="BG290" s="43" t="str">
        <f t="shared" si="94"/>
        <v/>
      </c>
      <c r="BH290" s="42">
        <f>SUMIF(Calculs!$B$32:$B$36,TRIM(BG290),Calculs!$C$32:$C$36)</f>
        <v>0</v>
      </c>
      <c r="BI290" s="42">
        <f>IF(T290&lt;&gt;"",IF(LEFT(T290,1)="S", SUMIF(Calculs!$B$67:$B$70, TRIM(BG290), Calculs!$C$67:$C$70),0),0)</f>
        <v>0</v>
      </c>
      <c r="BJ290" s="40" t="str">
        <f t="shared" si="95"/>
        <v>N</v>
      </c>
      <c r="BK290" s="219" t="str">
        <f t="shared" si="87"/>
        <v>N</v>
      </c>
      <c r="BL290" s="42">
        <f t="shared" si="96"/>
        <v>0</v>
      </c>
      <c r="BM290" s="42"/>
      <c r="BN290" s="42"/>
      <c r="BO290" s="42">
        <f>IF(B290="",0,IF(AND(BJ290="S",AR290=1), VLOOKUP(B290,Calculs!$B$94:$D$99,3), 0) + IF(AND(BK290="S",BD290=1), VLOOKUP(B290,Calculs!$B$94:$F$99,5), 0))</f>
        <v>0</v>
      </c>
      <c r="BP290" s="40" t="str">
        <f t="shared" si="88"/>
        <v/>
      </c>
      <c r="BQ290" s="219" t="str">
        <f t="shared" si="89"/>
        <v/>
      </c>
      <c r="BR290" s="264" t="str">
        <f t="shared" si="90"/>
        <v/>
      </c>
      <c r="BS290" s="264" t="str">
        <f t="shared" si="91"/>
        <v/>
      </c>
    </row>
    <row r="291" spans="1:71" ht="12.75" customHeight="1">
      <c r="A291" s="217" t="str">
        <f>IF(' Peticions ET'!A281="", "",' Peticions ET'!A281)</f>
        <v/>
      </c>
      <c r="B291" s="167" t="str">
        <f t="shared" si="92"/>
        <v/>
      </c>
      <c r="C291" s="167" t="str">
        <f>IF(' Peticions ET'!B281="", "",' Peticions ET'!B281)</f>
        <v/>
      </c>
      <c r="D291" s="167" t="str">
        <f>IF(' Peticions ET'!C281="", "",' Peticions ET'!C281)</f>
        <v/>
      </c>
      <c r="E291" s="167" t="str">
        <f>IF(' Peticions ET'!D281="", "",' Peticions ET'!D281)</f>
        <v/>
      </c>
      <c r="F291" s="166" t="str">
        <f>IF(' Peticions ET'!E281="", "",' Peticions ET'!E281)</f>
        <v/>
      </c>
      <c r="G291" s="166" t="str">
        <f>IF(' Peticions ET'!F281="", "",' Peticions ET'!F281)</f>
        <v/>
      </c>
      <c r="H291" s="30" t="str">
        <f>IF(' Peticions ET'!G281="", "",' Peticions ET'!G281)</f>
        <v/>
      </c>
      <c r="I291" s="40" t="str">
        <f>IF(' Peticions ET'!H281="", "",' Peticions ET'!H281)</f>
        <v/>
      </c>
      <c r="J291" s="40" t="str">
        <f>IF(' Peticions ET'!I281="", "",' Peticions ET'!I281)</f>
        <v/>
      </c>
      <c r="K291" s="40" t="str">
        <f>IF(' Peticions ET'!J281="", "",' Peticions ET'!J281)</f>
        <v/>
      </c>
      <c r="L291" s="30" t="str">
        <f>IF(' Peticions ET'!K281="", "",' Peticions ET'!K281)</f>
        <v/>
      </c>
      <c r="M291" s="30" t="str">
        <f>IF(' Peticions ET'!L281="", "",' Peticions ET'!L281)</f>
        <v/>
      </c>
      <c r="N291" s="30" t="str">
        <f>IF(' Peticions ET'!M281="", "",' Peticions ET'!M281)</f>
        <v/>
      </c>
      <c r="O291" s="40" t="str">
        <f>IF(' Peticions ET'!O281="", "",' Peticions ET'!O281)</f>
        <v/>
      </c>
      <c r="P291" s="7" t="str">
        <f>IF(' Peticions ET'!N281="", "",' Peticions ET'!N281)</f>
        <v/>
      </c>
      <c r="Q291" s="31" t="str">
        <f>IF(' Peticions ET'!R281="", "",' Peticions ET'!R281)</f>
        <v/>
      </c>
      <c r="R291" s="31" t="str">
        <f>IF(' Peticions ET'!S281="", "",' Peticions ET'!S281)</f>
        <v/>
      </c>
      <c r="S291" t="str">
        <f>IF(' Peticions ET'!P281="", "",' Peticions ET'!P281)</f>
        <v/>
      </c>
      <c r="T291" s="264" t="str">
        <f>IF(' Peticions ET'!Q281="", "",' Peticions ET'!Q281)</f>
        <v/>
      </c>
      <c r="U291" s="1"/>
      <c r="V291" s="1"/>
      <c r="W291" s="3"/>
      <c r="X291" s="31"/>
      <c r="Y291" s="31"/>
      <c r="Z291" s="31"/>
      <c r="AA291" s="32"/>
      <c r="AB291" s="33"/>
      <c r="AC291" s="33"/>
      <c r="AD291" s="33"/>
      <c r="AE291" s="33"/>
      <c r="AF291" s="34"/>
      <c r="AG291" s="34"/>
      <c r="AH291" s="34"/>
      <c r="AI291" s="34"/>
      <c r="AJ291" s="35" t="str">
        <f>IF(' Peticions ET'!Z281="", "",' Peticions ET'!Z281)</f>
        <v/>
      </c>
      <c r="AK291" s="143"/>
      <c r="AL291" s="36"/>
      <c r="AM291" s="37" t="str">
        <f t="shared" si="78"/>
        <v/>
      </c>
      <c r="AN291" s="38" t="str">
        <f t="shared" si="79"/>
        <v/>
      </c>
      <c r="AO291" s="39" t="str">
        <f t="shared" si="80"/>
        <v/>
      </c>
      <c r="AP291" s="40" t="str">
        <f t="shared" si="81"/>
        <v/>
      </c>
      <c r="AQ291" s="229" t="str">
        <f t="shared" si="82"/>
        <v/>
      </c>
      <c r="AR291" s="220">
        <f>IF(A291="",0,IF(BJ291="S",COUNTIF($AQ$17:AQ291,AQ291),0))</f>
        <v>0</v>
      </c>
      <c r="AS291" s="41" t="str">
        <f t="shared" si="93"/>
        <v/>
      </c>
      <c r="AT291" s="42">
        <f xml:space="preserve"> IF(AS291&lt;&gt;"",VLOOKUP(AS291,Calculs!$B$2:$C$34,2,FALSE),0)</f>
        <v>0</v>
      </c>
      <c r="AU291" s="42">
        <f>IF(I291&lt;&gt;"",IF(LEFT(I291,1)="S", Calculs!$C$63,0),0)</f>
        <v>0</v>
      </c>
      <c r="AV291" s="42">
        <f>IF(J291&lt;&gt;"",IF(LEFT(J291,1)="S", Calculs!$C$53,0),0)</f>
        <v>0</v>
      </c>
      <c r="AW291" s="42">
        <f>IF(K291&lt;&gt;"",IF(LEFT(K291,1)="S", Calculs!$C$54,0),0)</f>
        <v>0</v>
      </c>
      <c r="AX291" s="43" t="str">
        <f t="shared" si="83"/>
        <v/>
      </c>
      <c r="AY291" s="43" t="str">
        <f t="shared" si="84"/>
        <v/>
      </c>
      <c r="AZ291" s="43">
        <f>SUMIF(Calculs!$B$2:$B$34,AX291,Calculs!$C$2:$C$34)</f>
        <v>0</v>
      </c>
      <c r="BA291" s="42">
        <f>IF(O291&lt;&gt;"",IF(LEFT(O291,1)="S", Calculs!$C$54,0),0)</f>
        <v>0</v>
      </c>
      <c r="BB291" s="42">
        <f>IF(P291&lt;&gt;"",IF(LEFT(P291,1)="S", Calculs!$C$53,0),0)</f>
        <v>0</v>
      </c>
      <c r="BC291" s="229" t="str">
        <f t="shared" si="85"/>
        <v/>
      </c>
      <c r="BD291" s="220">
        <f>IF(A291="",0, IF(BK291="S",COUNTIF($BC$17:BC291,BC291),0))</f>
        <v>0</v>
      </c>
      <c r="BE291" s="42">
        <f xml:space="preserve"> IF(Q291&lt;&gt;"",IF(Q291&lt;&gt;"Sense monitor",VLOOKUP(_xlfn.CONCAT(LEFT(Q291,2),IF(BF291="NO",".SA",".AA")),Calculs!$B$41:$C$48,2,FALSE),0),0)</f>
        <v>0</v>
      </c>
      <c r="BF291" s="42" t="str">
        <f t="shared" si="86"/>
        <v>NO</v>
      </c>
      <c r="BG291" s="43" t="str">
        <f t="shared" si="94"/>
        <v/>
      </c>
      <c r="BH291" s="42">
        <f>SUMIF(Calculs!$B$32:$B$36,TRIM(BG291),Calculs!$C$32:$C$36)</f>
        <v>0</v>
      </c>
      <c r="BI291" s="42">
        <f>IF(T291&lt;&gt;"",IF(LEFT(T291,1)="S", SUMIF(Calculs!$B$67:$B$70, TRIM(BG291), Calculs!$C$67:$C$70),0),0)</f>
        <v>0</v>
      </c>
      <c r="BJ291" s="40" t="str">
        <f t="shared" si="95"/>
        <v>N</v>
      </c>
      <c r="BK291" s="219" t="str">
        <f t="shared" si="87"/>
        <v>N</v>
      </c>
      <c r="BL291" s="42">
        <f t="shared" si="96"/>
        <v>0</v>
      </c>
      <c r="BM291" s="42"/>
      <c r="BN291" s="42"/>
      <c r="BO291" s="42">
        <f>IF(B291="",0,IF(AND(BJ291="S",AR291=1), VLOOKUP(B291,Calculs!$B$94:$D$99,3), 0) + IF(AND(BK291="S",BD291=1), VLOOKUP(B291,Calculs!$B$94:$F$99,5), 0))</f>
        <v>0</v>
      </c>
      <c r="BP291" s="40" t="str">
        <f t="shared" si="88"/>
        <v/>
      </c>
      <c r="BQ291" s="219" t="str">
        <f t="shared" si="89"/>
        <v/>
      </c>
      <c r="BR291" s="264" t="str">
        <f t="shared" si="90"/>
        <v/>
      </c>
      <c r="BS291" s="264" t="str">
        <f t="shared" si="91"/>
        <v/>
      </c>
    </row>
    <row r="292" spans="1:71" ht="12.75" customHeight="1">
      <c r="A292" s="217" t="str">
        <f>IF(' Peticions ET'!A282="", "",' Peticions ET'!A282)</f>
        <v/>
      </c>
      <c r="B292" s="167" t="str">
        <f t="shared" si="92"/>
        <v/>
      </c>
      <c r="C292" s="167" t="str">
        <f>IF(' Peticions ET'!B282="", "",' Peticions ET'!B282)</f>
        <v/>
      </c>
      <c r="D292" s="167" t="str">
        <f>IF(' Peticions ET'!C282="", "",' Peticions ET'!C282)</f>
        <v/>
      </c>
      <c r="E292" s="167" t="str">
        <f>IF(' Peticions ET'!D282="", "",' Peticions ET'!D282)</f>
        <v/>
      </c>
      <c r="F292" s="166" t="str">
        <f>IF(' Peticions ET'!E282="", "",' Peticions ET'!E282)</f>
        <v/>
      </c>
      <c r="G292" s="166" t="str">
        <f>IF(' Peticions ET'!F282="", "",' Peticions ET'!F282)</f>
        <v/>
      </c>
      <c r="H292" s="30" t="str">
        <f>IF(' Peticions ET'!G282="", "",' Peticions ET'!G282)</f>
        <v/>
      </c>
      <c r="I292" s="40" t="str">
        <f>IF(' Peticions ET'!H282="", "",' Peticions ET'!H282)</f>
        <v/>
      </c>
      <c r="J292" s="40" t="str">
        <f>IF(' Peticions ET'!I282="", "",' Peticions ET'!I282)</f>
        <v/>
      </c>
      <c r="K292" s="40" t="str">
        <f>IF(' Peticions ET'!J282="", "",' Peticions ET'!J282)</f>
        <v/>
      </c>
      <c r="L292" s="30" t="str">
        <f>IF(' Peticions ET'!K282="", "",' Peticions ET'!K282)</f>
        <v/>
      </c>
      <c r="M292" s="30" t="str">
        <f>IF(' Peticions ET'!L282="", "",' Peticions ET'!L282)</f>
        <v/>
      </c>
      <c r="N292" s="30" t="str">
        <f>IF(' Peticions ET'!M282="", "",' Peticions ET'!M282)</f>
        <v/>
      </c>
      <c r="O292" s="40" t="str">
        <f>IF(' Peticions ET'!O282="", "",' Peticions ET'!O282)</f>
        <v/>
      </c>
      <c r="P292" s="7" t="str">
        <f>IF(' Peticions ET'!N282="", "",' Peticions ET'!N282)</f>
        <v/>
      </c>
      <c r="Q292" s="31" t="str">
        <f>IF(' Peticions ET'!R282="", "",' Peticions ET'!R282)</f>
        <v/>
      </c>
      <c r="R292" s="31" t="str">
        <f>IF(' Peticions ET'!S282="", "",' Peticions ET'!S282)</f>
        <v/>
      </c>
      <c r="S292" t="str">
        <f>IF(' Peticions ET'!P282="", "",' Peticions ET'!P282)</f>
        <v/>
      </c>
      <c r="T292" s="264" t="str">
        <f>IF(' Peticions ET'!Q282="", "",' Peticions ET'!Q282)</f>
        <v/>
      </c>
      <c r="U292" s="1"/>
      <c r="V292" s="1"/>
      <c r="W292" s="3"/>
      <c r="X292" s="31"/>
      <c r="Y292" s="31"/>
      <c r="Z292" s="31"/>
      <c r="AA292" s="32"/>
      <c r="AB292" s="33"/>
      <c r="AC292" s="33"/>
      <c r="AD292" s="33"/>
      <c r="AE292" s="33"/>
      <c r="AF292" s="34"/>
      <c r="AG292" s="34"/>
      <c r="AH292" s="34"/>
      <c r="AI292" s="34"/>
      <c r="AJ292" s="35" t="str">
        <f>IF(' Peticions ET'!Z282="", "",' Peticions ET'!Z282)</f>
        <v/>
      </c>
      <c r="AK292" s="143"/>
      <c r="AL292" s="36"/>
      <c r="AM292" s="37" t="str">
        <f t="shared" si="78"/>
        <v/>
      </c>
      <c r="AN292" s="38" t="str">
        <f t="shared" si="79"/>
        <v/>
      </c>
      <c r="AO292" s="39" t="str">
        <f t="shared" si="80"/>
        <v/>
      </c>
      <c r="AP292" s="40" t="str">
        <f t="shared" si="81"/>
        <v/>
      </c>
      <c r="AQ292" s="229" t="str">
        <f t="shared" si="82"/>
        <v/>
      </c>
      <c r="AR292" s="220">
        <f>IF(A292="",0,IF(BJ292="S",COUNTIF($AQ$17:AQ292,AQ292),0))</f>
        <v>0</v>
      </c>
      <c r="AS292" s="41" t="str">
        <f t="shared" si="93"/>
        <v/>
      </c>
      <c r="AT292" s="42">
        <f xml:space="preserve"> IF(AS292&lt;&gt;"",VLOOKUP(AS292,Calculs!$B$2:$C$34,2,FALSE),0)</f>
        <v>0</v>
      </c>
      <c r="AU292" s="42">
        <f>IF(I292&lt;&gt;"",IF(LEFT(I292,1)="S", Calculs!$C$63,0),0)</f>
        <v>0</v>
      </c>
      <c r="AV292" s="42">
        <f>IF(J292&lt;&gt;"",IF(LEFT(J292,1)="S", Calculs!$C$53,0),0)</f>
        <v>0</v>
      </c>
      <c r="AW292" s="42">
        <f>IF(K292&lt;&gt;"",IF(LEFT(K292,1)="S", Calculs!$C$54,0),0)</f>
        <v>0</v>
      </c>
      <c r="AX292" s="43" t="str">
        <f t="shared" si="83"/>
        <v/>
      </c>
      <c r="AY292" s="43" t="str">
        <f t="shared" si="84"/>
        <v/>
      </c>
      <c r="AZ292" s="43">
        <f>SUMIF(Calculs!$B$2:$B$34,AX292,Calculs!$C$2:$C$34)</f>
        <v>0</v>
      </c>
      <c r="BA292" s="42">
        <f>IF(O292&lt;&gt;"",IF(LEFT(O292,1)="S", Calculs!$C$54,0),0)</f>
        <v>0</v>
      </c>
      <c r="BB292" s="42">
        <f>IF(P292&lt;&gt;"",IF(LEFT(P292,1)="S", Calculs!$C$53,0),0)</f>
        <v>0</v>
      </c>
      <c r="BC292" s="229" t="str">
        <f t="shared" si="85"/>
        <v/>
      </c>
      <c r="BD292" s="220">
        <f>IF(A292="",0, IF(BK292="S",COUNTIF($BC$17:BC292,BC292),0))</f>
        <v>0</v>
      </c>
      <c r="BE292" s="42">
        <f xml:space="preserve"> IF(Q292&lt;&gt;"",IF(Q292&lt;&gt;"Sense monitor",VLOOKUP(_xlfn.CONCAT(LEFT(Q292,2),IF(BF292="NO",".SA",".AA")),Calculs!$B$41:$C$48,2,FALSE),0),0)</f>
        <v>0</v>
      </c>
      <c r="BF292" s="42" t="str">
        <f t="shared" si="86"/>
        <v>NO</v>
      </c>
      <c r="BG292" s="43" t="str">
        <f t="shared" si="94"/>
        <v/>
      </c>
      <c r="BH292" s="42">
        <f>SUMIF(Calculs!$B$32:$B$36,TRIM(BG292),Calculs!$C$32:$C$36)</f>
        <v>0</v>
      </c>
      <c r="BI292" s="42">
        <f>IF(T292&lt;&gt;"",IF(LEFT(T292,1)="S", SUMIF(Calculs!$B$67:$B$70, TRIM(BG292), Calculs!$C$67:$C$70),0),0)</f>
        <v>0</v>
      </c>
      <c r="BJ292" s="40" t="str">
        <f t="shared" si="95"/>
        <v>N</v>
      </c>
      <c r="BK292" s="219" t="str">
        <f t="shared" si="87"/>
        <v>N</v>
      </c>
      <c r="BL292" s="42">
        <f t="shared" si="96"/>
        <v>0</v>
      </c>
      <c r="BM292" s="42"/>
      <c r="BN292" s="42"/>
      <c r="BO292" s="42">
        <f>IF(B292="",0,IF(AND(BJ292="S",AR292=1), VLOOKUP(B292,Calculs!$B$94:$D$99,3), 0) + IF(AND(BK292="S",BD292=1), VLOOKUP(B292,Calculs!$B$94:$F$99,5), 0))</f>
        <v>0</v>
      </c>
      <c r="BP292" s="40" t="str">
        <f t="shared" si="88"/>
        <v/>
      </c>
      <c r="BQ292" s="219" t="str">
        <f t="shared" si="89"/>
        <v/>
      </c>
      <c r="BR292" s="264" t="str">
        <f t="shared" si="90"/>
        <v/>
      </c>
      <c r="BS292" s="264" t="str">
        <f t="shared" si="91"/>
        <v/>
      </c>
    </row>
    <row r="293" spans="1:71" ht="12.75" customHeight="1">
      <c r="A293" s="217" t="str">
        <f>IF(' Peticions ET'!A283="", "",' Peticions ET'!A283)</f>
        <v/>
      </c>
      <c r="B293" s="167" t="str">
        <f t="shared" si="92"/>
        <v/>
      </c>
      <c r="C293" s="167" t="str">
        <f>IF(' Peticions ET'!B283="", "",' Peticions ET'!B283)</f>
        <v/>
      </c>
      <c r="D293" s="167" t="str">
        <f>IF(' Peticions ET'!C283="", "",' Peticions ET'!C283)</f>
        <v/>
      </c>
      <c r="E293" s="167" t="str">
        <f>IF(' Peticions ET'!D283="", "",' Peticions ET'!D283)</f>
        <v/>
      </c>
      <c r="F293" s="166" t="str">
        <f>IF(' Peticions ET'!E283="", "",' Peticions ET'!E283)</f>
        <v/>
      </c>
      <c r="G293" s="166" t="str">
        <f>IF(' Peticions ET'!F283="", "",' Peticions ET'!F283)</f>
        <v/>
      </c>
      <c r="H293" s="30" t="str">
        <f>IF(' Peticions ET'!G283="", "",' Peticions ET'!G283)</f>
        <v/>
      </c>
      <c r="I293" s="40" t="str">
        <f>IF(' Peticions ET'!H283="", "",' Peticions ET'!H283)</f>
        <v/>
      </c>
      <c r="J293" s="40" t="str">
        <f>IF(' Peticions ET'!I283="", "",' Peticions ET'!I283)</f>
        <v/>
      </c>
      <c r="K293" s="40" t="str">
        <f>IF(' Peticions ET'!J283="", "",' Peticions ET'!J283)</f>
        <v/>
      </c>
      <c r="L293" s="30" t="str">
        <f>IF(' Peticions ET'!K283="", "",' Peticions ET'!K283)</f>
        <v/>
      </c>
      <c r="M293" s="30" t="str">
        <f>IF(' Peticions ET'!L283="", "",' Peticions ET'!L283)</f>
        <v/>
      </c>
      <c r="N293" s="30" t="str">
        <f>IF(' Peticions ET'!M283="", "",' Peticions ET'!M283)</f>
        <v/>
      </c>
      <c r="O293" s="40" t="str">
        <f>IF(' Peticions ET'!O283="", "",' Peticions ET'!O283)</f>
        <v/>
      </c>
      <c r="P293" s="7" t="str">
        <f>IF(' Peticions ET'!N283="", "",' Peticions ET'!N283)</f>
        <v/>
      </c>
      <c r="Q293" s="31" t="str">
        <f>IF(' Peticions ET'!R283="", "",' Peticions ET'!R283)</f>
        <v/>
      </c>
      <c r="R293" s="31" t="str">
        <f>IF(' Peticions ET'!S283="", "",' Peticions ET'!S283)</f>
        <v/>
      </c>
      <c r="S293" t="str">
        <f>IF(' Peticions ET'!P283="", "",' Peticions ET'!P283)</f>
        <v/>
      </c>
      <c r="T293" s="264" t="str">
        <f>IF(' Peticions ET'!Q283="", "",' Peticions ET'!Q283)</f>
        <v/>
      </c>
      <c r="U293" s="1"/>
      <c r="V293" s="1"/>
      <c r="W293" s="3"/>
      <c r="X293" s="31"/>
      <c r="Y293" s="31"/>
      <c r="Z293" s="31"/>
      <c r="AA293" s="32"/>
      <c r="AB293" s="33"/>
      <c r="AC293" s="33"/>
      <c r="AD293" s="33"/>
      <c r="AE293" s="33"/>
      <c r="AF293" s="34"/>
      <c r="AG293" s="34"/>
      <c r="AH293" s="34"/>
      <c r="AI293" s="34"/>
      <c r="AJ293" s="35" t="str">
        <f>IF(' Peticions ET'!Z283="", "",' Peticions ET'!Z283)</f>
        <v/>
      </c>
      <c r="AK293" s="143"/>
      <c r="AL293" s="36"/>
      <c r="AM293" s="37" t="str">
        <f t="shared" si="78"/>
        <v/>
      </c>
      <c r="AN293" s="38" t="str">
        <f t="shared" si="79"/>
        <v/>
      </c>
      <c r="AO293" s="39" t="str">
        <f t="shared" si="80"/>
        <v/>
      </c>
      <c r="AP293" s="40" t="str">
        <f t="shared" si="81"/>
        <v/>
      </c>
      <c r="AQ293" s="229" t="str">
        <f t="shared" si="82"/>
        <v/>
      </c>
      <c r="AR293" s="220">
        <f>IF(A293="",0,IF(BJ293="S",COUNTIF($AQ$17:AQ293,AQ293),0))</f>
        <v>0</v>
      </c>
      <c r="AS293" s="41" t="str">
        <f t="shared" si="93"/>
        <v/>
      </c>
      <c r="AT293" s="42">
        <f xml:space="preserve"> IF(AS293&lt;&gt;"",VLOOKUP(AS293,Calculs!$B$2:$C$34,2,FALSE),0)</f>
        <v>0</v>
      </c>
      <c r="AU293" s="42">
        <f>IF(I293&lt;&gt;"",IF(LEFT(I293,1)="S", Calculs!$C$63,0),0)</f>
        <v>0</v>
      </c>
      <c r="AV293" s="42">
        <f>IF(J293&lt;&gt;"",IF(LEFT(J293,1)="S", Calculs!$C$53,0),0)</f>
        <v>0</v>
      </c>
      <c r="AW293" s="42">
        <f>IF(K293&lt;&gt;"",IF(LEFT(K293,1)="S", Calculs!$C$54,0),0)</f>
        <v>0</v>
      </c>
      <c r="AX293" s="43" t="str">
        <f t="shared" si="83"/>
        <v/>
      </c>
      <c r="AY293" s="43" t="str">
        <f t="shared" si="84"/>
        <v/>
      </c>
      <c r="AZ293" s="43">
        <f>SUMIF(Calculs!$B$2:$B$34,AX293,Calculs!$C$2:$C$34)</f>
        <v>0</v>
      </c>
      <c r="BA293" s="42">
        <f>IF(O293&lt;&gt;"",IF(LEFT(O293,1)="S", Calculs!$C$54,0),0)</f>
        <v>0</v>
      </c>
      <c r="BB293" s="42">
        <f>IF(P293&lt;&gt;"",IF(LEFT(P293,1)="S", Calculs!$C$53,0),0)</f>
        <v>0</v>
      </c>
      <c r="BC293" s="229" t="str">
        <f t="shared" si="85"/>
        <v/>
      </c>
      <c r="BD293" s="220">
        <f>IF(A293="",0, IF(BK293="S",COUNTIF($BC$17:BC293,BC293),0))</f>
        <v>0</v>
      </c>
      <c r="BE293" s="42">
        <f xml:space="preserve"> IF(Q293&lt;&gt;"",IF(Q293&lt;&gt;"Sense monitor",VLOOKUP(_xlfn.CONCAT(LEFT(Q293,2),IF(BF293="NO",".SA",".AA")),Calculs!$B$41:$C$48,2,FALSE),0),0)</f>
        <v>0</v>
      </c>
      <c r="BF293" s="42" t="str">
        <f t="shared" si="86"/>
        <v>NO</v>
      </c>
      <c r="BG293" s="43" t="str">
        <f t="shared" si="94"/>
        <v/>
      </c>
      <c r="BH293" s="42">
        <f>SUMIF(Calculs!$B$32:$B$36,TRIM(BG293),Calculs!$C$32:$C$36)</f>
        <v>0</v>
      </c>
      <c r="BI293" s="42">
        <f>IF(T293&lt;&gt;"",IF(LEFT(T293,1)="S", SUMIF(Calculs!$B$67:$B$70, TRIM(BG293), Calculs!$C$67:$C$70),0),0)</f>
        <v>0</v>
      </c>
      <c r="BJ293" s="40" t="str">
        <f t="shared" si="95"/>
        <v>N</v>
      </c>
      <c r="BK293" s="219" t="str">
        <f t="shared" si="87"/>
        <v>N</v>
      </c>
      <c r="BL293" s="42">
        <f t="shared" si="96"/>
        <v>0</v>
      </c>
      <c r="BM293" s="42"/>
      <c r="BN293" s="42"/>
      <c r="BO293" s="42">
        <f>IF(B293="",0,IF(AND(BJ293="S",AR293=1), VLOOKUP(B293,Calculs!$B$94:$D$99,3), 0) + IF(AND(BK293="S",BD293=1), VLOOKUP(B293,Calculs!$B$94:$F$99,5), 0))</f>
        <v>0</v>
      </c>
      <c r="BP293" s="40" t="str">
        <f t="shared" si="88"/>
        <v/>
      </c>
      <c r="BQ293" s="219" t="str">
        <f t="shared" si="89"/>
        <v/>
      </c>
      <c r="BR293" s="264" t="str">
        <f t="shared" si="90"/>
        <v/>
      </c>
      <c r="BS293" s="264" t="str">
        <f t="shared" si="91"/>
        <v/>
      </c>
    </row>
    <row r="294" spans="1:71" ht="12.75" customHeight="1">
      <c r="A294" s="217" t="str">
        <f>IF(' Peticions ET'!A284="", "",' Peticions ET'!A284)</f>
        <v/>
      </c>
      <c r="B294" s="167" t="str">
        <f t="shared" si="92"/>
        <v/>
      </c>
      <c r="C294" s="167" t="str">
        <f>IF(' Peticions ET'!B284="", "",' Peticions ET'!B284)</f>
        <v/>
      </c>
      <c r="D294" s="167" t="str">
        <f>IF(' Peticions ET'!C284="", "",' Peticions ET'!C284)</f>
        <v/>
      </c>
      <c r="E294" s="167" t="str">
        <f>IF(' Peticions ET'!D284="", "",' Peticions ET'!D284)</f>
        <v/>
      </c>
      <c r="F294" s="166" t="str">
        <f>IF(' Peticions ET'!E284="", "",' Peticions ET'!E284)</f>
        <v/>
      </c>
      <c r="G294" s="166" t="str">
        <f>IF(' Peticions ET'!F284="", "",' Peticions ET'!F284)</f>
        <v/>
      </c>
      <c r="H294" s="30" t="str">
        <f>IF(' Peticions ET'!G284="", "",' Peticions ET'!G284)</f>
        <v/>
      </c>
      <c r="I294" s="40" t="str">
        <f>IF(' Peticions ET'!H284="", "",' Peticions ET'!H284)</f>
        <v/>
      </c>
      <c r="J294" s="40" t="str">
        <f>IF(' Peticions ET'!I284="", "",' Peticions ET'!I284)</f>
        <v/>
      </c>
      <c r="K294" s="40" t="str">
        <f>IF(' Peticions ET'!J284="", "",' Peticions ET'!J284)</f>
        <v/>
      </c>
      <c r="L294" s="30" t="str">
        <f>IF(' Peticions ET'!K284="", "",' Peticions ET'!K284)</f>
        <v/>
      </c>
      <c r="M294" s="30" t="str">
        <f>IF(' Peticions ET'!L284="", "",' Peticions ET'!L284)</f>
        <v/>
      </c>
      <c r="N294" s="30" t="str">
        <f>IF(' Peticions ET'!M284="", "",' Peticions ET'!M284)</f>
        <v/>
      </c>
      <c r="O294" s="40" t="str">
        <f>IF(' Peticions ET'!O284="", "",' Peticions ET'!O284)</f>
        <v/>
      </c>
      <c r="P294" s="7" t="str">
        <f>IF(' Peticions ET'!N284="", "",' Peticions ET'!N284)</f>
        <v/>
      </c>
      <c r="Q294" s="31" t="str">
        <f>IF(' Peticions ET'!R284="", "",' Peticions ET'!R284)</f>
        <v/>
      </c>
      <c r="R294" s="31" t="str">
        <f>IF(' Peticions ET'!S284="", "",' Peticions ET'!S284)</f>
        <v/>
      </c>
      <c r="S294" t="str">
        <f>IF(' Peticions ET'!P284="", "",' Peticions ET'!P284)</f>
        <v/>
      </c>
      <c r="T294" s="264" t="str">
        <f>IF(' Peticions ET'!Q284="", "",' Peticions ET'!Q284)</f>
        <v/>
      </c>
      <c r="U294" s="1"/>
      <c r="V294" s="1"/>
      <c r="W294" s="3"/>
      <c r="X294" s="31"/>
      <c r="Y294" s="31"/>
      <c r="Z294" s="31"/>
      <c r="AA294" s="32"/>
      <c r="AB294" s="33"/>
      <c r="AC294" s="33"/>
      <c r="AD294" s="33"/>
      <c r="AE294" s="33"/>
      <c r="AF294" s="34"/>
      <c r="AG294" s="34"/>
      <c r="AH294" s="34"/>
      <c r="AI294" s="34"/>
      <c r="AJ294" s="35" t="str">
        <f>IF(' Peticions ET'!Z284="", "",' Peticions ET'!Z284)</f>
        <v/>
      </c>
      <c r="AK294" s="143"/>
      <c r="AL294" s="36"/>
      <c r="AM294" s="37" t="str">
        <f t="shared" si="78"/>
        <v/>
      </c>
      <c r="AN294" s="38" t="str">
        <f t="shared" si="79"/>
        <v/>
      </c>
      <c r="AO294" s="39" t="str">
        <f t="shared" si="80"/>
        <v/>
      </c>
      <c r="AP294" s="40" t="str">
        <f t="shared" si="81"/>
        <v/>
      </c>
      <c r="AQ294" s="229" t="str">
        <f t="shared" si="82"/>
        <v/>
      </c>
      <c r="AR294" s="220">
        <f>IF(A294="",0,IF(BJ294="S",COUNTIF($AQ$17:AQ294,AQ294),0))</f>
        <v>0</v>
      </c>
      <c r="AS294" s="41" t="str">
        <f t="shared" si="93"/>
        <v/>
      </c>
      <c r="AT294" s="42">
        <f xml:space="preserve"> IF(AS294&lt;&gt;"",VLOOKUP(AS294,Calculs!$B$2:$C$34,2,FALSE),0)</f>
        <v>0</v>
      </c>
      <c r="AU294" s="42">
        <f>IF(I294&lt;&gt;"",IF(LEFT(I294,1)="S", Calculs!$C$63,0),0)</f>
        <v>0</v>
      </c>
      <c r="AV294" s="42">
        <f>IF(J294&lt;&gt;"",IF(LEFT(J294,1)="S", Calculs!$C$53,0),0)</f>
        <v>0</v>
      </c>
      <c r="AW294" s="42">
        <f>IF(K294&lt;&gt;"",IF(LEFT(K294,1)="S", Calculs!$C$54,0),0)</f>
        <v>0</v>
      </c>
      <c r="AX294" s="43" t="str">
        <f t="shared" si="83"/>
        <v/>
      </c>
      <c r="AY294" s="43" t="str">
        <f t="shared" si="84"/>
        <v/>
      </c>
      <c r="AZ294" s="43">
        <f>SUMIF(Calculs!$B$2:$B$34,AX294,Calculs!$C$2:$C$34)</f>
        <v>0</v>
      </c>
      <c r="BA294" s="42">
        <f>IF(O294&lt;&gt;"",IF(LEFT(O294,1)="S", Calculs!$C$54,0),0)</f>
        <v>0</v>
      </c>
      <c r="BB294" s="42">
        <f>IF(P294&lt;&gt;"",IF(LEFT(P294,1)="S", Calculs!$C$53,0),0)</f>
        <v>0</v>
      </c>
      <c r="BC294" s="229" t="str">
        <f t="shared" si="85"/>
        <v/>
      </c>
      <c r="BD294" s="220">
        <f>IF(A294="",0, IF(BK294="S",COUNTIF($BC$17:BC294,BC294),0))</f>
        <v>0</v>
      </c>
      <c r="BE294" s="42">
        <f xml:space="preserve"> IF(Q294&lt;&gt;"",IF(Q294&lt;&gt;"Sense monitor",VLOOKUP(_xlfn.CONCAT(LEFT(Q294,2),IF(BF294="NO",".SA",".AA")),Calculs!$B$41:$C$48,2,FALSE),0),0)</f>
        <v>0</v>
      </c>
      <c r="BF294" s="42" t="str">
        <f t="shared" si="86"/>
        <v>NO</v>
      </c>
      <c r="BG294" s="43" t="str">
        <f t="shared" si="94"/>
        <v/>
      </c>
      <c r="BH294" s="42">
        <f>SUMIF(Calculs!$B$32:$B$36,TRIM(BG294),Calculs!$C$32:$C$36)</f>
        <v>0</v>
      </c>
      <c r="BI294" s="42">
        <f>IF(T294&lt;&gt;"",IF(LEFT(T294,1)="S", SUMIF(Calculs!$B$67:$B$70, TRIM(BG294), Calculs!$C$67:$C$70),0),0)</f>
        <v>0</v>
      </c>
      <c r="BJ294" s="40" t="str">
        <f t="shared" si="95"/>
        <v>N</v>
      </c>
      <c r="BK294" s="219" t="str">
        <f t="shared" si="87"/>
        <v>N</v>
      </c>
      <c r="BL294" s="42">
        <f t="shared" si="96"/>
        <v>0</v>
      </c>
      <c r="BM294" s="42"/>
      <c r="BN294" s="42"/>
      <c r="BO294" s="42">
        <f>IF(B294="",0,IF(AND(BJ294="S",AR294=1), VLOOKUP(B294,Calculs!$B$94:$D$99,3), 0) + IF(AND(BK294="S",BD294=1), VLOOKUP(B294,Calculs!$B$94:$F$99,5), 0))</f>
        <v>0</v>
      </c>
      <c r="BP294" s="40" t="str">
        <f t="shared" si="88"/>
        <v/>
      </c>
      <c r="BQ294" s="219" t="str">
        <f t="shared" si="89"/>
        <v/>
      </c>
      <c r="BR294" s="264" t="str">
        <f t="shared" si="90"/>
        <v/>
      </c>
      <c r="BS294" s="264" t="str">
        <f t="shared" si="91"/>
        <v/>
      </c>
    </row>
    <row r="295" spans="1:71" ht="12.75" customHeight="1">
      <c r="A295" s="217" t="str">
        <f>IF(' Peticions ET'!A285="", "",' Peticions ET'!A285)</f>
        <v/>
      </c>
      <c r="B295" s="167" t="str">
        <f t="shared" si="92"/>
        <v/>
      </c>
      <c r="C295" s="167" t="str">
        <f>IF(' Peticions ET'!B285="", "",' Peticions ET'!B285)</f>
        <v/>
      </c>
      <c r="D295" s="167" t="str">
        <f>IF(' Peticions ET'!C285="", "",' Peticions ET'!C285)</f>
        <v/>
      </c>
      <c r="E295" s="167" t="str">
        <f>IF(' Peticions ET'!D285="", "",' Peticions ET'!D285)</f>
        <v/>
      </c>
      <c r="F295" s="166" t="str">
        <f>IF(' Peticions ET'!E285="", "",' Peticions ET'!E285)</f>
        <v/>
      </c>
      <c r="G295" s="166" t="str">
        <f>IF(' Peticions ET'!F285="", "",' Peticions ET'!F285)</f>
        <v/>
      </c>
      <c r="H295" s="30" t="str">
        <f>IF(' Peticions ET'!G285="", "",' Peticions ET'!G285)</f>
        <v/>
      </c>
      <c r="I295" s="40" t="str">
        <f>IF(' Peticions ET'!H285="", "",' Peticions ET'!H285)</f>
        <v/>
      </c>
      <c r="J295" s="40" t="str">
        <f>IF(' Peticions ET'!I285="", "",' Peticions ET'!I285)</f>
        <v/>
      </c>
      <c r="K295" s="40" t="str">
        <f>IF(' Peticions ET'!J285="", "",' Peticions ET'!J285)</f>
        <v/>
      </c>
      <c r="L295" s="30" t="str">
        <f>IF(' Peticions ET'!K285="", "",' Peticions ET'!K285)</f>
        <v/>
      </c>
      <c r="M295" s="30" t="str">
        <f>IF(' Peticions ET'!L285="", "",' Peticions ET'!L285)</f>
        <v/>
      </c>
      <c r="N295" s="30" t="str">
        <f>IF(' Peticions ET'!M285="", "",' Peticions ET'!M285)</f>
        <v/>
      </c>
      <c r="O295" s="40" t="str">
        <f>IF(' Peticions ET'!O285="", "",' Peticions ET'!O285)</f>
        <v/>
      </c>
      <c r="P295" s="7" t="str">
        <f>IF(' Peticions ET'!N285="", "",' Peticions ET'!N285)</f>
        <v/>
      </c>
      <c r="Q295" s="31" t="str">
        <f>IF(' Peticions ET'!R285="", "",' Peticions ET'!R285)</f>
        <v/>
      </c>
      <c r="R295" s="31" t="str">
        <f>IF(' Peticions ET'!S285="", "",' Peticions ET'!S285)</f>
        <v/>
      </c>
      <c r="S295" t="str">
        <f>IF(' Peticions ET'!P285="", "",' Peticions ET'!P285)</f>
        <v/>
      </c>
      <c r="T295" s="264" t="str">
        <f>IF(' Peticions ET'!Q285="", "",' Peticions ET'!Q285)</f>
        <v/>
      </c>
      <c r="U295" s="1"/>
      <c r="V295" s="1"/>
      <c r="W295" s="3"/>
      <c r="X295" s="31"/>
      <c r="Y295" s="31"/>
      <c r="Z295" s="31"/>
      <c r="AA295" s="32"/>
      <c r="AB295" s="33"/>
      <c r="AC295" s="33"/>
      <c r="AD295" s="33"/>
      <c r="AE295" s="33"/>
      <c r="AF295" s="34"/>
      <c r="AG295" s="34"/>
      <c r="AH295" s="34"/>
      <c r="AI295" s="34"/>
      <c r="AJ295" s="35" t="str">
        <f>IF(' Peticions ET'!Z285="", "",' Peticions ET'!Z285)</f>
        <v/>
      </c>
      <c r="AK295" s="143"/>
      <c r="AL295" s="36"/>
      <c r="AM295" s="37" t="str">
        <f t="shared" si="78"/>
        <v/>
      </c>
      <c r="AN295" s="38" t="str">
        <f t="shared" si="79"/>
        <v/>
      </c>
      <c r="AO295" s="39" t="str">
        <f t="shared" si="80"/>
        <v/>
      </c>
      <c r="AP295" s="40" t="str">
        <f t="shared" si="81"/>
        <v/>
      </c>
      <c r="AQ295" s="229" t="str">
        <f t="shared" si="82"/>
        <v/>
      </c>
      <c r="AR295" s="220">
        <f>IF(A295="",0,IF(BJ295="S",COUNTIF($AQ$17:AQ295,AQ295),0))</f>
        <v>0</v>
      </c>
      <c r="AS295" s="41" t="str">
        <f t="shared" si="93"/>
        <v/>
      </c>
      <c r="AT295" s="42">
        <f xml:space="preserve"> IF(AS295&lt;&gt;"",VLOOKUP(AS295,Calculs!$B$2:$C$34,2,FALSE),0)</f>
        <v>0</v>
      </c>
      <c r="AU295" s="42">
        <f>IF(I295&lt;&gt;"",IF(LEFT(I295,1)="S", Calculs!$C$63,0),0)</f>
        <v>0</v>
      </c>
      <c r="AV295" s="42">
        <f>IF(J295&lt;&gt;"",IF(LEFT(J295,1)="S", Calculs!$C$53,0),0)</f>
        <v>0</v>
      </c>
      <c r="AW295" s="42">
        <f>IF(K295&lt;&gt;"",IF(LEFT(K295,1)="S", Calculs!$C$54,0),0)</f>
        <v>0</v>
      </c>
      <c r="AX295" s="43" t="str">
        <f t="shared" si="83"/>
        <v/>
      </c>
      <c r="AY295" s="43" t="str">
        <f t="shared" si="84"/>
        <v/>
      </c>
      <c r="AZ295" s="43">
        <f>SUMIF(Calculs!$B$2:$B$34,AX295,Calculs!$C$2:$C$34)</f>
        <v>0</v>
      </c>
      <c r="BA295" s="42">
        <f>IF(O295&lt;&gt;"",IF(LEFT(O295,1)="S", Calculs!$C$54,0),0)</f>
        <v>0</v>
      </c>
      <c r="BB295" s="42">
        <f>IF(P295&lt;&gt;"",IF(LEFT(P295,1)="S", Calculs!$C$53,0),0)</f>
        <v>0</v>
      </c>
      <c r="BC295" s="229" t="str">
        <f t="shared" si="85"/>
        <v/>
      </c>
      <c r="BD295" s="220">
        <f>IF(A295="",0, IF(BK295="S",COUNTIF($BC$17:BC295,BC295),0))</f>
        <v>0</v>
      </c>
      <c r="BE295" s="42">
        <f xml:space="preserve"> IF(Q295&lt;&gt;"",IF(Q295&lt;&gt;"Sense monitor",VLOOKUP(_xlfn.CONCAT(LEFT(Q295,2),IF(BF295="NO",".SA",".AA")),Calculs!$B$41:$C$48,2,FALSE),0),0)</f>
        <v>0</v>
      </c>
      <c r="BF295" s="42" t="str">
        <f t="shared" si="86"/>
        <v>NO</v>
      </c>
      <c r="BG295" s="43" t="str">
        <f t="shared" si="94"/>
        <v/>
      </c>
      <c r="BH295" s="42">
        <f>SUMIF(Calculs!$B$32:$B$36,TRIM(BG295),Calculs!$C$32:$C$36)</f>
        <v>0</v>
      </c>
      <c r="BI295" s="42">
        <f>IF(T295&lt;&gt;"",IF(LEFT(T295,1)="S", SUMIF(Calculs!$B$67:$B$70, TRIM(BG295), Calculs!$C$67:$C$70),0),0)</f>
        <v>0</v>
      </c>
      <c r="BJ295" s="40" t="str">
        <f t="shared" si="95"/>
        <v>N</v>
      </c>
      <c r="BK295" s="219" t="str">
        <f t="shared" si="87"/>
        <v>N</v>
      </c>
      <c r="BL295" s="42">
        <f t="shared" si="96"/>
        <v>0</v>
      </c>
      <c r="BM295" s="42"/>
      <c r="BN295" s="42"/>
      <c r="BO295" s="42">
        <f>IF(B295="",0,IF(AND(BJ295="S",AR295=1), VLOOKUP(B295,Calculs!$B$94:$D$99,3), 0) + IF(AND(BK295="S",BD295=1), VLOOKUP(B295,Calculs!$B$94:$F$99,5), 0))</f>
        <v>0</v>
      </c>
      <c r="BP295" s="40" t="str">
        <f t="shared" si="88"/>
        <v/>
      </c>
      <c r="BQ295" s="219" t="str">
        <f t="shared" si="89"/>
        <v/>
      </c>
      <c r="BR295" s="264" t="str">
        <f t="shared" si="90"/>
        <v/>
      </c>
      <c r="BS295" s="264" t="str">
        <f t="shared" si="91"/>
        <v/>
      </c>
    </row>
    <row r="296" spans="1:71" ht="12.75" customHeight="1">
      <c r="A296" s="217" t="str">
        <f>IF(' Peticions ET'!A286="", "",' Peticions ET'!A286)</f>
        <v/>
      </c>
      <c r="B296" s="167" t="str">
        <f t="shared" si="92"/>
        <v/>
      </c>
      <c r="C296" s="167" t="str">
        <f>IF(' Peticions ET'!B286="", "",' Peticions ET'!B286)</f>
        <v/>
      </c>
      <c r="D296" s="167" t="str">
        <f>IF(' Peticions ET'!C286="", "",' Peticions ET'!C286)</f>
        <v/>
      </c>
      <c r="E296" s="167" t="str">
        <f>IF(' Peticions ET'!D286="", "",' Peticions ET'!D286)</f>
        <v/>
      </c>
      <c r="F296" s="166" t="str">
        <f>IF(' Peticions ET'!E286="", "",' Peticions ET'!E286)</f>
        <v/>
      </c>
      <c r="G296" s="166" t="str">
        <f>IF(' Peticions ET'!F286="", "",' Peticions ET'!F286)</f>
        <v/>
      </c>
      <c r="H296" s="30" t="str">
        <f>IF(' Peticions ET'!G286="", "",' Peticions ET'!G286)</f>
        <v/>
      </c>
      <c r="I296" s="40" t="str">
        <f>IF(' Peticions ET'!H286="", "",' Peticions ET'!H286)</f>
        <v/>
      </c>
      <c r="J296" s="40" t="str">
        <f>IF(' Peticions ET'!I286="", "",' Peticions ET'!I286)</f>
        <v/>
      </c>
      <c r="K296" s="40" t="str">
        <f>IF(' Peticions ET'!J286="", "",' Peticions ET'!J286)</f>
        <v/>
      </c>
      <c r="L296" s="30" t="str">
        <f>IF(' Peticions ET'!K286="", "",' Peticions ET'!K286)</f>
        <v/>
      </c>
      <c r="M296" s="30" t="str">
        <f>IF(' Peticions ET'!L286="", "",' Peticions ET'!L286)</f>
        <v/>
      </c>
      <c r="N296" s="30" t="str">
        <f>IF(' Peticions ET'!M286="", "",' Peticions ET'!M286)</f>
        <v/>
      </c>
      <c r="O296" s="40" t="str">
        <f>IF(' Peticions ET'!O286="", "",' Peticions ET'!O286)</f>
        <v/>
      </c>
      <c r="P296" s="7" t="str">
        <f>IF(' Peticions ET'!N286="", "",' Peticions ET'!N286)</f>
        <v/>
      </c>
      <c r="Q296" s="31" t="str">
        <f>IF(' Peticions ET'!R286="", "",' Peticions ET'!R286)</f>
        <v/>
      </c>
      <c r="R296" s="31" t="str">
        <f>IF(' Peticions ET'!S286="", "",' Peticions ET'!S286)</f>
        <v/>
      </c>
      <c r="S296" t="str">
        <f>IF(' Peticions ET'!P286="", "",' Peticions ET'!P286)</f>
        <v/>
      </c>
      <c r="T296" s="264" t="str">
        <f>IF(' Peticions ET'!Q286="", "",' Peticions ET'!Q286)</f>
        <v/>
      </c>
      <c r="U296" s="1"/>
      <c r="V296" s="1"/>
      <c r="W296" s="3"/>
      <c r="X296" s="31"/>
      <c r="Y296" s="31"/>
      <c r="Z296" s="31"/>
      <c r="AA296" s="32"/>
      <c r="AB296" s="33"/>
      <c r="AC296" s="33"/>
      <c r="AD296" s="33"/>
      <c r="AE296" s="33"/>
      <c r="AF296" s="34"/>
      <c r="AG296" s="34"/>
      <c r="AH296" s="34"/>
      <c r="AI296" s="34"/>
      <c r="AJ296" s="35" t="str">
        <f>IF(' Peticions ET'!Z286="", "",' Peticions ET'!Z286)</f>
        <v/>
      </c>
      <c r="AK296" s="143"/>
      <c r="AL296" s="36"/>
      <c r="AM296" s="37" t="str">
        <f t="shared" si="78"/>
        <v/>
      </c>
      <c r="AN296" s="38" t="str">
        <f t="shared" si="79"/>
        <v/>
      </c>
      <c r="AO296" s="39" t="str">
        <f t="shared" si="80"/>
        <v/>
      </c>
      <c r="AP296" s="40" t="str">
        <f t="shared" si="81"/>
        <v/>
      </c>
      <c r="AQ296" s="229" t="str">
        <f t="shared" si="82"/>
        <v/>
      </c>
      <c r="AR296" s="220">
        <f>IF(A296="",0,IF(BJ296="S",COUNTIF($AQ$17:AQ296,AQ296),0))</f>
        <v>0</v>
      </c>
      <c r="AS296" s="41" t="str">
        <f t="shared" si="93"/>
        <v/>
      </c>
      <c r="AT296" s="42">
        <f xml:space="preserve"> IF(AS296&lt;&gt;"",VLOOKUP(AS296,Calculs!$B$2:$C$34,2,FALSE),0)</f>
        <v>0</v>
      </c>
      <c r="AU296" s="42">
        <f>IF(I296&lt;&gt;"",IF(LEFT(I296,1)="S", Calculs!$C$63,0),0)</f>
        <v>0</v>
      </c>
      <c r="AV296" s="42">
        <f>IF(J296&lt;&gt;"",IF(LEFT(J296,1)="S", Calculs!$C$53,0),0)</f>
        <v>0</v>
      </c>
      <c r="AW296" s="42">
        <f>IF(K296&lt;&gt;"",IF(LEFT(K296,1)="S", Calculs!$C$54,0),0)</f>
        <v>0</v>
      </c>
      <c r="AX296" s="43" t="str">
        <f t="shared" si="83"/>
        <v/>
      </c>
      <c r="AY296" s="43" t="str">
        <f t="shared" si="84"/>
        <v/>
      </c>
      <c r="AZ296" s="43">
        <f>SUMIF(Calculs!$B$2:$B$34,AX296,Calculs!$C$2:$C$34)</f>
        <v>0</v>
      </c>
      <c r="BA296" s="42">
        <f>IF(O296&lt;&gt;"",IF(LEFT(O296,1)="S", Calculs!$C$54,0),0)</f>
        <v>0</v>
      </c>
      <c r="BB296" s="42">
        <f>IF(P296&lt;&gt;"",IF(LEFT(P296,1)="S", Calculs!$C$53,0),0)</f>
        <v>0</v>
      </c>
      <c r="BC296" s="229" t="str">
        <f t="shared" si="85"/>
        <v/>
      </c>
      <c r="BD296" s="220">
        <f>IF(A296="",0, IF(BK296="S",COUNTIF($BC$17:BC296,BC296),0))</f>
        <v>0</v>
      </c>
      <c r="BE296" s="42">
        <f xml:space="preserve"> IF(Q296&lt;&gt;"",IF(Q296&lt;&gt;"Sense monitor",VLOOKUP(_xlfn.CONCAT(LEFT(Q296,2),IF(BF296="NO",".SA",".AA")),Calculs!$B$41:$C$48,2,FALSE),0),0)</f>
        <v>0</v>
      </c>
      <c r="BF296" s="42" t="str">
        <f t="shared" si="86"/>
        <v>NO</v>
      </c>
      <c r="BG296" s="43" t="str">
        <f t="shared" si="94"/>
        <v/>
      </c>
      <c r="BH296" s="42">
        <f>SUMIF(Calculs!$B$32:$B$36,TRIM(BG296),Calculs!$C$32:$C$36)</f>
        <v>0</v>
      </c>
      <c r="BI296" s="42">
        <f>IF(T296&lt;&gt;"",IF(LEFT(T296,1)="S", SUMIF(Calculs!$B$67:$B$70, TRIM(BG296), Calculs!$C$67:$C$70),0),0)</f>
        <v>0</v>
      </c>
      <c r="BJ296" s="40" t="str">
        <f t="shared" si="95"/>
        <v>N</v>
      </c>
      <c r="BK296" s="219" t="str">
        <f t="shared" si="87"/>
        <v>N</v>
      </c>
      <c r="BL296" s="42">
        <f t="shared" si="96"/>
        <v>0</v>
      </c>
      <c r="BM296" s="42"/>
      <c r="BN296" s="42"/>
      <c r="BO296" s="42">
        <f>IF(B296="",0,IF(AND(BJ296="S",AR296=1), VLOOKUP(B296,Calculs!$B$94:$D$99,3), 0) + IF(AND(BK296="S",BD296=1), VLOOKUP(B296,Calculs!$B$94:$F$99,5), 0))</f>
        <v>0</v>
      </c>
      <c r="BP296" s="40" t="str">
        <f t="shared" si="88"/>
        <v/>
      </c>
      <c r="BQ296" s="219" t="str">
        <f t="shared" si="89"/>
        <v/>
      </c>
      <c r="BR296" s="264" t="str">
        <f t="shared" si="90"/>
        <v/>
      </c>
      <c r="BS296" s="264" t="str">
        <f t="shared" si="91"/>
        <v/>
      </c>
    </row>
    <row r="297" spans="1:71" ht="12.75" customHeight="1">
      <c r="A297" s="217" t="str">
        <f>IF(' Peticions ET'!A287="", "",' Peticions ET'!A287)</f>
        <v/>
      </c>
      <c r="B297" s="167" t="str">
        <f t="shared" si="92"/>
        <v/>
      </c>
      <c r="C297" s="167" t="str">
        <f>IF(' Peticions ET'!B287="", "",' Peticions ET'!B287)</f>
        <v/>
      </c>
      <c r="D297" s="167" t="str">
        <f>IF(' Peticions ET'!C287="", "",' Peticions ET'!C287)</f>
        <v/>
      </c>
      <c r="E297" s="167" t="str">
        <f>IF(' Peticions ET'!D287="", "",' Peticions ET'!D287)</f>
        <v/>
      </c>
      <c r="F297" s="166" t="str">
        <f>IF(' Peticions ET'!E287="", "",' Peticions ET'!E287)</f>
        <v/>
      </c>
      <c r="G297" s="166" t="str">
        <f>IF(' Peticions ET'!F287="", "",' Peticions ET'!F287)</f>
        <v/>
      </c>
      <c r="H297" s="30" t="str">
        <f>IF(' Peticions ET'!G287="", "",' Peticions ET'!G287)</f>
        <v/>
      </c>
      <c r="I297" s="40" t="str">
        <f>IF(' Peticions ET'!H287="", "",' Peticions ET'!H287)</f>
        <v/>
      </c>
      <c r="J297" s="40" t="str">
        <f>IF(' Peticions ET'!I287="", "",' Peticions ET'!I287)</f>
        <v/>
      </c>
      <c r="K297" s="40" t="str">
        <f>IF(' Peticions ET'!J287="", "",' Peticions ET'!J287)</f>
        <v/>
      </c>
      <c r="L297" s="30" t="str">
        <f>IF(' Peticions ET'!K287="", "",' Peticions ET'!K287)</f>
        <v/>
      </c>
      <c r="M297" s="30" t="str">
        <f>IF(' Peticions ET'!L287="", "",' Peticions ET'!L287)</f>
        <v/>
      </c>
      <c r="N297" s="30" t="str">
        <f>IF(' Peticions ET'!M287="", "",' Peticions ET'!M287)</f>
        <v/>
      </c>
      <c r="O297" s="40" t="str">
        <f>IF(' Peticions ET'!O287="", "",' Peticions ET'!O287)</f>
        <v/>
      </c>
      <c r="P297" s="7" t="str">
        <f>IF(' Peticions ET'!N287="", "",' Peticions ET'!N287)</f>
        <v/>
      </c>
      <c r="Q297" s="31" t="str">
        <f>IF(' Peticions ET'!R287="", "",' Peticions ET'!R287)</f>
        <v/>
      </c>
      <c r="R297" s="31" t="str">
        <f>IF(' Peticions ET'!S287="", "",' Peticions ET'!S287)</f>
        <v/>
      </c>
      <c r="S297" t="str">
        <f>IF(' Peticions ET'!P287="", "",' Peticions ET'!P287)</f>
        <v/>
      </c>
      <c r="T297" s="264" t="str">
        <f>IF(' Peticions ET'!Q287="", "",' Peticions ET'!Q287)</f>
        <v/>
      </c>
      <c r="U297" s="1"/>
      <c r="V297" s="1"/>
      <c r="W297" s="3"/>
      <c r="X297" s="31"/>
      <c r="Y297" s="31"/>
      <c r="Z297" s="31"/>
      <c r="AA297" s="32"/>
      <c r="AB297" s="33"/>
      <c r="AC297" s="33"/>
      <c r="AD297" s="33"/>
      <c r="AE297" s="33"/>
      <c r="AF297" s="34"/>
      <c r="AG297" s="34"/>
      <c r="AH297" s="34"/>
      <c r="AI297" s="34"/>
      <c r="AJ297" s="35" t="str">
        <f>IF(' Peticions ET'!Z287="", "",' Peticions ET'!Z287)</f>
        <v/>
      </c>
      <c r="AK297" s="143"/>
      <c r="AL297" s="36"/>
      <c r="AM297" s="37" t="str">
        <f t="shared" si="78"/>
        <v/>
      </c>
      <c r="AN297" s="38" t="str">
        <f t="shared" si="79"/>
        <v/>
      </c>
      <c r="AO297" s="39" t="str">
        <f t="shared" si="80"/>
        <v/>
      </c>
      <c r="AP297" s="40" t="str">
        <f t="shared" si="81"/>
        <v/>
      </c>
      <c r="AQ297" s="229" t="str">
        <f t="shared" si="82"/>
        <v/>
      </c>
      <c r="AR297" s="220">
        <f>IF(A297="",0,IF(BJ297="S",COUNTIF($AQ$17:AQ297,AQ297),0))</f>
        <v>0</v>
      </c>
      <c r="AS297" s="41" t="str">
        <f t="shared" si="93"/>
        <v/>
      </c>
      <c r="AT297" s="42">
        <f xml:space="preserve"> IF(AS297&lt;&gt;"",VLOOKUP(AS297,Calculs!$B$2:$C$34,2,FALSE),0)</f>
        <v>0</v>
      </c>
      <c r="AU297" s="42">
        <f>IF(I297&lt;&gt;"",IF(LEFT(I297,1)="S", Calculs!$C$63,0),0)</f>
        <v>0</v>
      </c>
      <c r="AV297" s="42">
        <f>IF(J297&lt;&gt;"",IF(LEFT(J297,1)="S", Calculs!$C$53,0),0)</f>
        <v>0</v>
      </c>
      <c r="AW297" s="42">
        <f>IF(K297&lt;&gt;"",IF(LEFT(K297,1)="S", Calculs!$C$54,0),0)</f>
        <v>0</v>
      </c>
      <c r="AX297" s="43" t="str">
        <f t="shared" si="83"/>
        <v/>
      </c>
      <c r="AY297" s="43" t="str">
        <f t="shared" si="84"/>
        <v/>
      </c>
      <c r="AZ297" s="43">
        <f>SUMIF(Calculs!$B$2:$B$34,AX297,Calculs!$C$2:$C$34)</f>
        <v>0</v>
      </c>
      <c r="BA297" s="42">
        <f>IF(O297&lt;&gt;"",IF(LEFT(O297,1)="S", Calculs!$C$54,0),0)</f>
        <v>0</v>
      </c>
      <c r="BB297" s="42">
        <f>IF(P297&lt;&gt;"",IF(LEFT(P297,1)="S", Calculs!$C$53,0),0)</f>
        <v>0</v>
      </c>
      <c r="BC297" s="229" t="str">
        <f t="shared" si="85"/>
        <v/>
      </c>
      <c r="BD297" s="220">
        <f>IF(A297="",0, IF(BK297="S",COUNTIF($BC$17:BC297,BC297),0))</f>
        <v>0</v>
      </c>
      <c r="BE297" s="42">
        <f xml:space="preserve"> IF(Q297&lt;&gt;"",IF(Q297&lt;&gt;"Sense monitor",VLOOKUP(_xlfn.CONCAT(LEFT(Q297,2),IF(BF297="NO",".SA",".AA")),Calculs!$B$41:$C$48,2,FALSE),0),0)</f>
        <v>0</v>
      </c>
      <c r="BF297" s="42" t="str">
        <f t="shared" si="86"/>
        <v>NO</v>
      </c>
      <c r="BG297" s="43" t="str">
        <f t="shared" si="94"/>
        <v/>
      </c>
      <c r="BH297" s="42">
        <f>SUMIF(Calculs!$B$32:$B$36,TRIM(BG297),Calculs!$C$32:$C$36)</f>
        <v>0</v>
      </c>
      <c r="BI297" s="42">
        <f>IF(T297&lt;&gt;"",IF(LEFT(T297,1)="S", SUMIF(Calculs!$B$67:$B$70, TRIM(BG297), Calculs!$C$67:$C$70),0),0)</f>
        <v>0</v>
      </c>
      <c r="BJ297" s="40" t="str">
        <f t="shared" si="95"/>
        <v>N</v>
      </c>
      <c r="BK297" s="219" t="str">
        <f t="shared" si="87"/>
        <v>N</v>
      </c>
      <c r="BL297" s="42">
        <f t="shared" si="96"/>
        <v>0</v>
      </c>
      <c r="BM297" s="42"/>
      <c r="BN297" s="42"/>
      <c r="BO297" s="42">
        <f>IF(B297="",0,IF(AND(BJ297="S",AR297=1), VLOOKUP(B297,Calculs!$B$94:$D$99,3), 0) + IF(AND(BK297="S",BD297=1), VLOOKUP(B297,Calculs!$B$94:$F$99,5), 0))</f>
        <v>0</v>
      </c>
      <c r="BP297" s="40" t="str">
        <f t="shared" si="88"/>
        <v/>
      </c>
      <c r="BQ297" s="219" t="str">
        <f t="shared" si="89"/>
        <v/>
      </c>
      <c r="BR297" s="264" t="str">
        <f t="shared" si="90"/>
        <v/>
      </c>
      <c r="BS297" s="264" t="str">
        <f t="shared" si="91"/>
        <v/>
      </c>
    </row>
    <row r="298" spans="1:71" ht="12.75" customHeight="1">
      <c r="A298" s="217" t="str">
        <f>IF(' Peticions ET'!A288="", "",' Peticions ET'!A288)</f>
        <v/>
      </c>
      <c r="B298" s="167" t="str">
        <f t="shared" si="92"/>
        <v/>
      </c>
      <c r="C298" s="167" t="str">
        <f>IF(' Peticions ET'!B288="", "",' Peticions ET'!B288)</f>
        <v/>
      </c>
      <c r="D298" s="167" t="str">
        <f>IF(' Peticions ET'!C288="", "",' Peticions ET'!C288)</f>
        <v/>
      </c>
      <c r="E298" s="167" t="str">
        <f>IF(' Peticions ET'!D288="", "",' Peticions ET'!D288)</f>
        <v/>
      </c>
      <c r="F298" s="166" t="str">
        <f>IF(' Peticions ET'!E288="", "",' Peticions ET'!E288)</f>
        <v/>
      </c>
      <c r="G298" s="166" t="str">
        <f>IF(' Peticions ET'!F288="", "",' Peticions ET'!F288)</f>
        <v/>
      </c>
      <c r="H298" s="30" t="str">
        <f>IF(' Peticions ET'!G288="", "",' Peticions ET'!G288)</f>
        <v/>
      </c>
      <c r="I298" s="40" t="str">
        <f>IF(' Peticions ET'!H288="", "",' Peticions ET'!H288)</f>
        <v/>
      </c>
      <c r="J298" s="40" t="str">
        <f>IF(' Peticions ET'!I288="", "",' Peticions ET'!I288)</f>
        <v/>
      </c>
      <c r="K298" s="40" t="str">
        <f>IF(' Peticions ET'!J288="", "",' Peticions ET'!J288)</f>
        <v/>
      </c>
      <c r="L298" s="30" t="str">
        <f>IF(' Peticions ET'!K288="", "",' Peticions ET'!K288)</f>
        <v/>
      </c>
      <c r="M298" s="30" t="str">
        <f>IF(' Peticions ET'!L288="", "",' Peticions ET'!L288)</f>
        <v/>
      </c>
      <c r="N298" s="30" t="str">
        <f>IF(' Peticions ET'!M288="", "",' Peticions ET'!M288)</f>
        <v/>
      </c>
      <c r="O298" s="40" t="str">
        <f>IF(' Peticions ET'!O288="", "",' Peticions ET'!O288)</f>
        <v/>
      </c>
      <c r="P298" s="7" t="str">
        <f>IF(' Peticions ET'!N288="", "",' Peticions ET'!N288)</f>
        <v/>
      </c>
      <c r="Q298" s="31" t="str">
        <f>IF(' Peticions ET'!R288="", "",' Peticions ET'!R288)</f>
        <v/>
      </c>
      <c r="R298" s="31" t="str">
        <f>IF(' Peticions ET'!S288="", "",' Peticions ET'!S288)</f>
        <v/>
      </c>
      <c r="S298" t="str">
        <f>IF(' Peticions ET'!P288="", "",' Peticions ET'!P288)</f>
        <v/>
      </c>
      <c r="T298" s="264" t="str">
        <f>IF(' Peticions ET'!Q288="", "",' Peticions ET'!Q288)</f>
        <v/>
      </c>
      <c r="U298" s="1"/>
      <c r="V298" s="1"/>
      <c r="W298" s="3"/>
      <c r="X298" s="31"/>
      <c r="Y298" s="31"/>
      <c r="Z298" s="31"/>
      <c r="AA298" s="32"/>
      <c r="AB298" s="33"/>
      <c r="AC298" s="33"/>
      <c r="AD298" s="33"/>
      <c r="AE298" s="33"/>
      <c r="AF298" s="34"/>
      <c r="AG298" s="34"/>
      <c r="AH298" s="34"/>
      <c r="AI298" s="34"/>
      <c r="AJ298" s="35" t="str">
        <f>IF(' Peticions ET'!Z288="", "",' Peticions ET'!Z288)</f>
        <v/>
      </c>
      <c r="AK298" s="143"/>
      <c r="AL298" s="36"/>
      <c r="AM298" s="37" t="str">
        <f t="shared" si="78"/>
        <v/>
      </c>
      <c r="AN298" s="38" t="str">
        <f t="shared" si="79"/>
        <v/>
      </c>
      <c r="AO298" s="39" t="str">
        <f t="shared" si="80"/>
        <v/>
      </c>
      <c r="AP298" s="40" t="str">
        <f t="shared" si="81"/>
        <v/>
      </c>
      <c r="AQ298" s="229" t="str">
        <f t="shared" si="82"/>
        <v/>
      </c>
      <c r="AR298" s="220">
        <f>IF(A298="",0,IF(BJ298="S",COUNTIF($AQ$17:AQ298,AQ298),0))</f>
        <v>0</v>
      </c>
      <c r="AS298" s="41" t="str">
        <f t="shared" si="93"/>
        <v/>
      </c>
      <c r="AT298" s="42">
        <f xml:space="preserve"> IF(AS298&lt;&gt;"",VLOOKUP(AS298,Calculs!$B$2:$C$34,2,FALSE),0)</f>
        <v>0</v>
      </c>
      <c r="AU298" s="42">
        <f>IF(I298&lt;&gt;"",IF(LEFT(I298,1)="S", Calculs!$C$63,0),0)</f>
        <v>0</v>
      </c>
      <c r="AV298" s="42">
        <f>IF(J298&lt;&gt;"",IF(LEFT(J298,1)="S", Calculs!$C$53,0),0)</f>
        <v>0</v>
      </c>
      <c r="AW298" s="42">
        <f>IF(K298&lt;&gt;"",IF(LEFT(K298,1)="S", Calculs!$C$54,0),0)</f>
        <v>0</v>
      </c>
      <c r="AX298" s="43" t="str">
        <f t="shared" si="83"/>
        <v/>
      </c>
      <c r="AY298" s="43" t="str">
        <f t="shared" si="84"/>
        <v/>
      </c>
      <c r="AZ298" s="43">
        <f>SUMIF(Calculs!$B$2:$B$34,AX298,Calculs!$C$2:$C$34)</f>
        <v>0</v>
      </c>
      <c r="BA298" s="42">
        <f>IF(O298&lt;&gt;"",IF(LEFT(O298,1)="S", Calculs!$C$54,0),0)</f>
        <v>0</v>
      </c>
      <c r="BB298" s="42">
        <f>IF(P298&lt;&gt;"",IF(LEFT(P298,1)="S", Calculs!$C$53,0),0)</f>
        <v>0</v>
      </c>
      <c r="BC298" s="229" t="str">
        <f t="shared" si="85"/>
        <v/>
      </c>
      <c r="BD298" s="220">
        <f>IF(A298="",0, IF(BK298="S",COUNTIF($BC$17:BC298,BC298),0))</f>
        <v>0</v>
      </c>
      <c r="BE298" s="42">
        <f xml:space="preserve"> IF(Q298&lt;&gt;"",IF(Q298&lt;&gt;"Sense monitor",VLOOKUP(_xlfn.CONCAT(LEFT(Q298,2),IF(BF298="NO",".SA",".AA")),Calculs!$B$41:$C$48,2,FALSE),0),0)</f>
        <v>0</v>
      </c>
      <c r="BF298" s="42" t="str">
        <f t="shared" si="86"/>
        <v>NO</v>
      </c>
      <c r="BG298" s="43" t="str">
        <f t="shared" si="94"/>
        <v/>
      </c>
      <c r="BH298" s="42">
        <f>SUMIF(Calculs!$B$32:$B$36,TRIM(BG298),Calculs!$C$32:$C$36)</f>
        <v>0</v>
      </c>
      <c r="BI298" s="42">
        <f>IF(T298&lt;&gt;"",IF(LEFT(T298,1)="S", SUMIF(Calculs!$B$67:$B$70, TRIM(BG298), Calculs!$C$67:$C$70),0),0)</f>
        <v>0</v>
      </c>
      <c r="BJ298" s="40" t="str">
        <f t="shared" si="95"/>
        <v>N</v>
      </c>
      <c r="BK298" s="219" t="str">
        <f t="shared" si="87"/>
        <v>N</v>
      </c>
      <c r="BL298" s="42">
        <f t="shared" si="96"/>
        <v>0</v>
      </c>
      <c r="BM298" s="42"/>
      <c r="BN298" s="42"/>
      <c r="BO298" s="42">
        <f>IF(B298="",0,IF(AND(BJ298="S",AR298=1), VLOOKUP(B298,Calculs!$B$94:$D$99,3), 0) + IF(AND(BK298="S",BD298=1), VLOOKUP(B298,Calculs!$B$94:$F$99,5), 0))</f>
        <v>0</v>
      </c>
      <c r="BP298" s="40" t="str">
        <f t="shared" si="88"/>
        <v/>
      </c>
      <c r="BQ298" s="219" t="str">
        <f t="shared" si="89"/>
        <v/>
      </c>
      <c r="BR298" s="264" t="str">
        <f t="shared" si="90"/>
        <v/>
      </c>
      <c r="BS298" s="264" t="str">
        <f t="shared" si="91"/>
        <v/>
      </c>
    </row>
    <row r="299" spans="1:71" ht="12.75" customHeight="1">
      <c r="A299" s="217" t="str">
        <f>IF(' Peticions ET'!A289="", "",' Peticions ET'!A289)</f>
        <v/>
      </c>
      <c r="B299" s="167" t="str">
        <f t="shared" si="92"/>
        <v/>
      </c>
      <c r="C299" s="167" t="str">
        <f>IF(' Peticions ET'!B289="", "",' Peticions ET'!B289)</f>
        <v/>
      </c>
      <c r="D299" s="167" t="str">
        <f>IF(' Peticions ET'!C289="", "",' Peticions ET'!C289)</f>
        <v/>
      </c>
      <c r="E299" s="167" t="str">
        <f>IF(' Peticions ET'!D289="", "",' Peticions ET'!D289)</f>
        <v/>
      </c>
      <c r="F299" s="166" t="str">
        <f>IF(' Peticions ET'!E289="", "",' Peticions ET'!E289)</f>
        <v/>
      </c>
      <c r="G299" s="166" t="str">
        <f>IF(' Peticions ET'!F289="", "",' Peticions ET'!F289)</f>
        <v/>
      </c>
      <c r="H299" s="30" t="str">
        <f>IF(' Peticions ET'!G289="", "",' Peticions ET'!G289)</f>
        <v/>
      </c>
      <c r="I299" s="40" t="str">
        <f>IF(' Peticions ET'!H289="", "",' Peticions ET'!H289)</f>
        <v/>
      </c>
      <c r="J299" s="40" t="str">
        <f>IF(' Peticions ET'!I289="", "",' Peticions ET'!I289)</f>
        <v/>
      </c>
      <c r="K299" s="40" t="str">
        <f>IF(' Peticions ET'!J289="", "",' Peticions ET'!J289)</f>
        <v/>
      </c>
      <c r="L299" s="30" t="str">
        <f>IF(' Peticions ET'!K289="", "",' Peticions ET'!K289)</f>
        <v/>
      </c>
      <c r="M299" s="30" t="str">
        <f>IF(' Peticions ET'!L289="", "",' Peticions ET'!L289)</f>
        <v/>
      </c>
      <c r="N299" s="30" t="str">
        <f>IF(' Peticions ET'!M289="", "",' Peticions ET'!M289)</f>
        <v/>
      </c>
      <c r="O299" s="40" t="str">
        <f>IF(' Peticions ET'!O289="", "",' Peticions ET'!O289)</f>
        <v/>
      </c>
      <c r="P299" s="7" t="str">
        <f>IF(' Peticions ET'!N289="", "",' Peticions ET'!N289)</f>
        <v/>
      </c>
      <c r="Q299" s="31" t="str">
        <f>IF(' Peticions ET'!R289="", "",' Peticions ET'!R289)</f>
        <v/>
      </c>
      <c r="R299" s="31" t="str">
        <f>IF(' Peticions ET'!S289="", "",' Peticions ET'!S289)</f>
        <v/>
      </c>
      <c r="S299" t="str">
        <f>IF(' Peticions ET'!P289="", "",' Peticions ET'!P289)</f>
        <v/>
      </c>
      <c r="T299" s="264" t="str">
        <f>IF(' Peticions ET'!Q289="", "",' Peticions ET'!Q289)</f>
        <v/>
      </c>
      <c r="U299" s="1"/>
      <c r="V299" s="1"/>
      <c r="W299" s="3"/>
      <c r="X299" s="31"/>
      <c r="Y299" s="31"/>
      <c r="Z299" s="31"/>
      <c r="AA299" s="32"/>
      <c r="AB299" s="33"/>
      <c r="AC299" s="33"/>
      <c r="AD299" s="33"/>
      <c r="AE299" s="33"/>
      <c r="AF299" s="34"/>
      <c r="AG299" s="34"/>
      <c r="AH299" s="34"/>
      <c r="AI299" s="34"/>
      <c r="AJ299" s="35" t="str">
        <f>IF(' Peticions ET'!Z289="", "",' Peticions ET'!Z289)</f>
        <v/>
      </c>
      <c r="AK299" s="143"/>
      <c r="AL299" s="36"/>
      <c r="AM299" s="37" t="str">
        <f t="shared" si="78"/>
        <v/>
      </c>
      <c r="AN299" s="38" t="str">
        <f t="shared" si="79"/>
        <v/>
      </c>
      <c r="AO299" s="39" t="str">
        <f t="shared" si="80"/>
        <v/>
      </c>
      <c r="AP299" s="40" t="str">
        <f t="shared" si="81"/>
        <v/>
      </c>
      <c r="AQ299" s="229" t="str">
        <f t="shared" si="82"/>
        <v/>
      </c>
      <c r="AR299" s="220">
        <f>IF(A299="",0,IF(BJ299="S",COUNTIF($AQ$17:AQ299,AQ299),0))</f>
        <v>0</v>
      </c>
      <c r="AS299" s="41" t="str">
        <f t="shared" si="93"/>
        <v/>
      </c>
      <c r="AT299" s="42">
        <f xml:space="preserve"> IF(AS299&lt;&gt;"",VLOOKUP(AS299,Calculs!$B$2:$C$34,2,FALSE),0)</f>
        <v>0</v>
      </c>
      <c r="AU299" s="42">
        <f>IF(I299&lt;&gt;"",IF(LEFT(I299,1)="S", Calculs!$C$63,0),0)</f>
        <v>0</v>
      </c>
      <c r="AV299" s="42">
        <f>IF(J299&lt;&gt;"",IF(LEFT(J299,1)="S", Calculs!$C$53,0),0)</f>
        <v>0</v>
      </c>
      <c r="AW299" s="42">
        <f>IF(K299&lt;&gt;"",IF(LEFT(K299,1)="S", Calculs!$C$54,0),0)</f>
        <v>0</v>
      </c>
      <c r="AX299" s="43" t="str">
        <f t="shared" si="83"/>
        <v/>
      </c>
      <c r="AY299" s="43" t="str">
        <f t="shared" si="84"/>
        <v/>
      </c>
      <c r="AZ299" s="43">
        <f>SUMIF(Calculs!$B$2:$B$34,AX299,Calculs!$C$2:$C$34)</f>
        <v>0</v>
      </c>
      <c r="BA299" s="42">
        <f>IF(O299&lt;&gt;"",IF(LEFT(O299,1)="S", Calculs!$C$54,0),0)</f>
        <v>0</v>
      </c>
      <c r="BB299" s="42">
        <f>IF(P299&lt;&gt;"",IF(LEFT(P299,1)="S", Calculs!$C$53,0),0)</f>
        <v>0</v>
      </c>
      <c r="BC299" s="229" t="str">
        <f t="shared" si="85"/>
        <v/>
      </c>
      <c r="BD299" s="220">
        <f>IF(A299="",0, IF(BK299="S",COUNTIF($BC$17:BC299,BC299),0))</f>
        <v>0</v>
      </c>
      <c r="BE299" s="42">
        <f xml:space="preserve"> IF(Q299&lt;&gt;"",IF(Q299&lt;&gt;"Sense monitor",VLOOKUP(_xlfn.CONCAT(LEFT(Q299,2),IF(BF299="NO",".SA",".AA")),Calculs!$B$41:$C$48,2,FALSE),0),0)</f>
        <v>0</v>
      </c>
      <c r="BF299" s="42" t="str">
        <f t="shared" si="86"/>
        <v>NO</v>
      </c>
      <c r="BG299" s="43" t="str">
        <f t="shared" si="94"/>
        <v/>
      </c>
      <c r="BH299" s="42">
        <f>SUMIF(Calculs!$B$32:$B$36,TRIM(BG299),Calculs!$C$32:$C$36)</f>
        <v>0</v>
      </c>
      <c r="BI299" s="42">
        <f>IF(T299&lt;&gt;"",IF(LEFT(T299,1)="S", SUMIF(Calculs!$B$67:$B$70, TRIM(BG299), Calculs!$C$67:$C$70),0),0)</f>
        <v>0</v>
      </c>
      <c r="BJ299" s="40" t="str">
        <f t="shared" si="95"/>
        <v>N</v>
      </c>
      <c r="BK299" s="219" t="str">
        <f t="shared" si="87"/>
        <v>N</v>
      </c>
      <c r="BL299" s="42">
        <f t="shared" si="96"/>
        <v>0</v>
      </c>
      <c r="BM299" s="42"/>
      <c r="BN299" s="42"/>
      <c r="BO299" s="42">
        <f>IF(B299="",0,IF(AND(BJ299="S",AR299=1), VLOOKUP(B299,Calculs!$B$94:$D$99,3), 0) + IF(AND(BK299="S",BD299=1), VLOOKUP(B299,Calculs!$B$94:$F$99,5), 0))</f>
        <v>0</v>
      </c>
      <c r="BP299" s="40" t="str">
        <f t="shared" si="88"/>
        <v/>
      </c>
      <c r="BQ299" s="219" t="str">
        <f t="shared" si="89"/>
        <v/>
      </c>
      <c r="BR299" s="264" t="str">
        <f t="shared" si="90"/>
        <v/>
      </c>
      <c r="BS299" s="264" t="str">
        <f t="shared" si="91"/>
        <v/>
      </c>
    </row>
    <row r="300" spans="1:71" ht="12.75" customHeight="1">
      <c r="A300" s="217" t="str">
        <f>IF(' Peticions ET'!A290="", "",' Peticions ET'!A290)</f>
        <v/>
      </c>
      <c r="B300" s="167" t="str">
        <f t="shared" si="92"/>
        <v/>
      </c>
      <c r="C300" s="167" t="str">
        <f>IF(' Peticions ET'!B290="", "",' Peticions ET'!B290)</f>
        <v/>
      </c>
      <c r="D300" s="167" t="str">
        <f>IF(' Peticions ET'!C290="", "",' Peticions ET'!C290)</f>
        <v/>
      </c>
      <c r="E300" s="167" t="str">
        <f>IF(' Peticions ET'!D290="", "",' Peticions ET'!D290)</f>
        <v/>
      </c>
      <c r="F300" s="166" t="str">
        <f>IF(' Peticions ET'!E290="", "",' Peticions ET'!E290)</f>
        <v/>
      </c>
      <c r="G300" s="166" t="str">
        <f>IF(' Peticions ET'!F290="", "",' Peticions ET'!F290)</f>
        <v/>
      </c>
      <c r="H300" s="30" t="str">
        <f>IF(' Peticions ET'!G290="", "",' Peticions ET'!G290)</f>
        <v/>
      </c>
      <c r="I300" s="40" t="str">
        <f>IF(' Peticions ET'!H290="", "",' Peticions ET'!H290)</f>
        <v/>
      </c>
      <c r="J300" s="40" t="str">
        <f>IF(' Peticions ET'!I290="", "",' Peticions ET'!I290)</f>
        <v/>
      </c>
      <c r="K300" s="40" t="str">
        <f>IF(' Peticions ET'!J290="", "",' Peticions ET'!J290)</f>
        <v/>
      </c>
      <c r="L300" s="30" t="str">
        <f>IF(' Peticions ET'!K290="", "",' Peticions ET'!K290)</f>
        <v/>
      </c>
      <c r="M300" s="30" t="str">
        <f>IF(' Peticions ET'!L290="", "",' Peticions ET'!L290)</f>
        <v/>
      </c>
      <c r="N300" s="30" t="str">
        <f>IF(' Peticions ET'!M290="", "",' Peticions ET'!M290)</f>
        <v/>
      </c>
      <c r="O300" s="40" t="str">
        <f>IF(' Peticions ET'!O290="", "",' Peticions ET'!O290)</f>
        <v/>
      </c>
      <c r="P300" s="7" t="str">
        <f>IF(' Peticions ET'!N290="", "",' Peticions ET'!N290)</f>
        <v/>
      </c>
      <c r="Q300" s="31" t="str">
        <f>IF(' Peticions ET'!R290="", "",' Peticions ET'!R290)</f>
        <v/>
      </c>
      <c r="R300" s="31" t="str">
        <f>IF(' Peticions ET'!S290="", "",' Peticions ET'!S290)</f>
        <v/>
      </c>
      <c r="S300" t="str">
        <f>IF(' Peticions ET'!P290="", "",' Peticions ET'!P290)</f>
        <v/>
      </c>
      <c r="T300" s="264" t="str">
        <f>IF(' Peticions ET'!Q290="", "",' Peticions ET'!Q290)</f>
        <v/>
      </c>
      <c r="U300" s="1"/>
      <c r="V300" s="1"/>
      <c r="W300" s="3"/>
      <c r="X300" s="31"/>
      <c r="Y300" s="31"/>
      <c r="Z300" s="31"/>
      <c r="AA300" s="32"/>
      <c r="AB300" s="33"/>
      <c r="AC300" s="33"/>
      <c r="AD300" s="33"/>
      <c r="AE300" s="33"/>
      <c r="AF300" s="34"/>
      <c r="AG300" s="34"/>
      <c r="AH300" s="34"/>
      <c r="AI300" s="34"/>
      <c r="AJ300" s="35" t="str">
        <f>IF(' Peticions ET'!Z290="", "",' Peticions ET'!Z290)</f>
        <v/>
      </c>
      <c r="AK300" s="143"/>
      <c r="AL300" s="36"/>
      <c r="AM300" s="37" t="str">
        <f t="shared" si="78"/>
        <v/>
      </c>
      <c r="AN300" s="38" t="str">
        <f t="shared" si="79"/>
        <v/>
      </c>
      <c r="AO300" s="39" t="str">
        <f t="shared" si="80"/>
        <v/>
      </c>
      <c r="AP300" s="40" t="str">
        <f t="shared" si="81"/>
        <v/>
      </c>
      <c r="AQ300" s="229" t="str">
        <f t="shared" si="82"/>
        <v/>
      </c>
      <c r="AR300" s="220">
        <f>IF(A300="",0,IF(BJ300="S",COUNTIF($AQ$17:AQ300,AQ300),0))</f>
        <v>0</v>
      </c>
      <c r="AS300" s="41" t="str">
        <f t="shared" si="93"/>
        <v/>
      </c>
      <c r="AT300" s="42">
        <f xml:space="preserve"> IF(AS300&lt;&gt;"",VLOOKUP(AS300,Calculs!$B$2:$C$34,2,FALSE),0)</f>
        <v>0</v>
      </c>
      <c r="AU300" s="42">
        <f>IF(I300&lt;&gt;"",IF(LEFT(I300,1)="S", Calculs!$C$63,0),0)</f>
        <v>0</v>
      </c>
      <c r="AV300" s="42">
        <f>IF(J300&lt;&gt;"",IF(LEFT(J300,1)="S", Calculs!$C$53,0),0)</f>
        <v>0</v>
      </c>
      <c r="AW300" s="42">
        <f>IF(K300&lt;&gt;"",IF(LEFT(K300,1)="S", Calculs!$C$54,0),0)</f>
        <v>0</v>
      </c>
      <c r="AX300" s="43" t="str">
        <f t="shared" si="83"/>
        <v/>
      </c>
      <c r="AY300" s="43" t="str">
        <f t="shared" si="84"/>
        <v/>
      </c>
      <c r="AZ300" s="43">
        <f>SUMIF(Calculs!$B$2:$B$34,AX300,Calculs!$C$2:$C$34)</f>
        <v>0</v>
      </c>
      <c r="BA300" s="42">
        <f>IF(O300&lt;&gt;"",IF(LEFT(O300,1)="S", Calculs!$C$54,0),0)</f>
        <v>0</v>
      </c>
      <c r="BB300" s="42">
        <f>IF(P300&lt;&gt;"",IF(LEFT(P300,1)="S", Calculs!$C$53,0),0)</f>
        <v>0</v>
      </c>
      <c r="BC300" s="229" t="str">
        <f t="shared" si="85"/>
        <v/>
      </c>
      <c r="BD300" s="220">
        <f>IF(A300="",0, IF(BK300="S",COUNTIF($BC$17:BC300,BC300),0))</f>
        <v>0</v>
      </c>
      <c r="BE300" s="42">
        <f xml:space="preserve"> IF(Q300&lt;&gt;"",IF(Q300&lt;&gt;"Sense monitor",VLOOKUP(_xlfn.CONCAT(LEFT(Q300,2),IF(BF300="NO",".SA",".AA")),Calculs!$B$41:$C$48,2,FALSE),0),0)</f>
        <v>0</v>
      </c>
      <c r="BF300" s="42" t="str">
        <f t="shared" si="86"/>
        <v>NO</v>
      </c>
      <c r="BG300" s="43" t="str">
        <f t="shared" si="94"/>
        <v/>
      </c>
      <c r="BH300" s="42">
        <f>SUMIF(Calculs!$B$32:$B$36,TRIM(BG300),Calculs!$C$32:$C$36)</f>
        <v>0</v>
      </c>
      <c r="BI300" s="42">
        <f>IF(T300&lt;&gt;"",IF(LEFT(T300,1)="S", SUMIF(Calculs!$B$67:$B$70, TRIM(BG300), Calculs!$C$67:$C$70),0),0)</f>
        <v>0</v>
      </c>
      <c r="BJ300" s="40" t="str">
        <f t="shared" si="95"/>
        <v>N</v>
      </c>
      <c r="BK300" s="219" t="str">
        <f t="shared" si="87"/>
        <v>N</v>
      </c>
      <c r="BL300" s="42">
        <f t="shared" si="96"/>
        <v>0</v>
      </c>
      <c r="BM300" s="42"/>
      <c r="BN300" s="42"/>
      <c r="BO300" s="42">
        <f>IF(B300="",0,IF(AND(BJ300="S",AR300=1), VLOOKUP(B300,Calculs!$B$94:$D$99,3), 0) + IF(AND(BK300="S",BD300=1), VLOOKUP(B300,Calculs!$B$94:$F$99,5), 0))</f>
        <v>0</v>
      </c>
      <c r="BP300" s="40" t="str">
        <f t="shared" si="88"/>
        <v/>
      </c>
      <c r="BQ300" s="219" t="str">
        <f t="shared" si="89"/>
        <v/>
      </c>
      <c r="BR300" s="264" t="str">
        <f t="shared" si="90"/>
        <v/>
      </c>
      <c r="BS300" s="264" t="str">
        <f t="shared" si="91"/>
        <v/>
      </c>
    </row>
    <row r="301" spans="1:71" ht="12.75" customHeight="1">
      <c r="A301" s="217" t="str">
        <f>IF(' Peticions ET'!A291="", "",' Peticions ET'!A291)</f>
        <v/>
      </c>
      <c r="B301" s="167" t="str">
        <f t="shared" si="92"/>
        <v/>
      </c>
      <c r="C301" s="167" t="str">
        <f>IF(' Peticions ET'!B291="", "",' Peticions ET'!B291)</f>
        <v/>
      </c>
      <c r="D301" s="167" t="str">
        <f>IF(' Peticions ET'!C291="", "",' Peticions ET'!C291)</f>
        <v/>
      </c>
      <c r="E301" s="167" t="str">
        <f>IF(' Peticions ET'!D291="", "",' Peticions ET'!D291)</f>
        <v/>
      </c>
      <c r="F301" s="166" t="str">
        <f>IF(' Peticions ET'!E291="", "",' Peticions ET'!E291)</f>
        <v/>
      </c>
      <c r="G301" s="166" t="str">
        <f>IF(' Peticions ET'!F291="", "",' Peticions ET'!F291)</f>
        <v/>
      </c>
      <c r="H301" s="30" t="str">
        <f>IF(' Peticions ET'!G291="", "",' Peticions ET'!G291)</f>
        <v/>
      </c>
      <c r="I301" s="40" t="str">
        <f>IF(' Peticions ET'!H291="", "",' Peticions ET'!H291)</f>
        <v/>
      </c>
      <c r="J301" s="40" t="str">
        <f>IF(' Peticions ET'!I291="", "",' Peticions ET'!I291)</f>
        <v/>
      </c>
      <c r="K301" s="40" t="str">
        <f>IF(' Peticions ET'!J291="", "",' Peticions ET'!J291)</f>
        <v/>
      </c>
      <c r="L301" s="30" t="str">
        <f>IF(' Peticions ET'!K291="", "",' Peticions ET'!K291)</f>
        <v/>
      </c>
      <c r="M301" s="30" t="str">
        <f>IF(' Peticions ET'!L291="", "",' Peticions ET'!L291)</f>
        <v/>
      </c>
      <c r="N301" s="30" t="str">
        <f>IF(' Peticions ET'!M291="", "",' Peticions ET'!M291)</f>
        <v/>
      </c>
      <c r="O301" s="40" t="str">
        <f>IF(' Peticions ET'!O291="", "",' Peticions ET'!O291)</f>
        <v/>
      </c>
      <c r="P301" s="7" t="str">
        <f>IF(' Peticions ET'!N291="", "",' Peticions ET'!N291)</f>
        <v/>
      </c>
      <c r="Q301" s="31" t="str">
        <f>IF(' Peticions ET'!R291="", "",' Peticions ET'!R291)</f>
        <v/>
      </c>
      <c r="R301" s="31" t="str">
        <f>IF(' Peticions ET'!S291="", "",' Peticions ET'!S291)</f>
        <v/>
      </c>
      <c r="S301" t="str">
        <f>IF(' Peticions ET'!P291="", "",' Peticions ET'!P291)</f>
        <v/>
      </c>
      <c r="T301" s="264" t="str">
        <f>IF(' Peticions ET'!Q291="", "",' Peticions ET'!Q291)</f>
        <v/>
      </c>
      <c r="U301" s="1"/>
      <c r="V301" s="1"/>
      <c r="W301" s="3"/>
      <c r="X301" s="31"/>
      <c r="Y301" s="31"/>
      <c r="Z301" s="31"/>
      <c r="AA301" s="32"/>
      <c r="AB301" s="33"/>
      <c r="AC301" s="33"/>
      <c r="AD301" s="33"/>
      <c r="AE301" s="33"/>
      <c r="AF301" s="34"/>
      <c r="AG301" s="34"/>
      <c r="AH301" s="34"/>
      <c r="AI301" s="34"/>
      <c r="AJ301" s="35" t="str">
        <f>IF(' Peticions ET'!Z291="", "",' Peticions ET'!Z291)</f>
        <v/>
      </c>
      <c r="AK301" s="143"/>
      <c r="AL301" s="36"/>
      <c r="AM301" s="37" t="str">
        <f t="shared" si="78"/>
        <v/>
      </c>
      <c r="AN301" s="38" t="str">
        <f t="shared" si="79"/>
        <v/>
      </c>
      <c r="AO301" s="39" t="str">
        <f t="shared" si="80"/>
        <v/>
      </c>
      <c r="AP301" s="40" t="str">
        <f t="shared" si="81"/>
        <v/>
      </c>
      <c r="AQ301" s="229" t="str">
        <f t="shared" si="82"/>
        <v/>
      </c>
      <c r="AR301" s="220">
        <f>IF(A301="",0,IF(BJ301="S",COUNTIF($AQ$17:AQ301,AQ301),0))</f>
        <v>0</v>
      </c>
      <c r="AS301" s="41" t="str">
        <f t="shared" si="93"/>
        <v/>
      </c>
      <c r="AT301" s="42">
        <f xml:space="preserve"> IF(AS301&lt;&gt;"",VLOOKUP(AS301,Calculs!$B$2:$C$34,2,FALSE),0)</f>
        <v>0</v>
      </c>
      <c r="AU301" s="42">
        <f>IF(I301&lt;&gt;"",IF(LEFT(I301,1)="S", Calculs!$C$63,0),0)</f>
        <v>0</v>
      </c>
      <c r="AV301" s="42">
        <f>IF(J301&lt;&gt;"",IF(LEFT(J301,1)="S", Calculs!$C$53,0),0)</f>
        <v>0</v>
      </c>
      <c r="AW301" s="42">
        <f>IF(K301&lt;&gt;"",IF(LEFT(K301,1)="S", Calculs!$C$54,0),0)</f>
        <v>0</v>
      </c>
      <c r="AX301" s="43" t="str">
        <f t="shared" si="83"/>
        <v/>
      </c>
      <c r="AY301" s="43" t="str">
        <f t="shared" si="84"/>
        <v/>
      </c>
      <c r="AZ301" s="43">
        <f>SUMIF(Calculs!$B$2:$B$34,AX301,Calculs!$C$2:$C$34)</f>
        <v>0</v>
      </c>
      <c r="BA301" s="42">
        <f>IF(O301&lt;&gt;"",IF(LEFT(O301,1)="S", Calculs!$C$54,0),0)</f>
        <v>0</v>
      </c>
      <c r="BB301" s="42">
        <f>IF(P301&lt;&gt;"",IF(LEFT(P301,1)="S", Calculs!$C$53,0),0)</f>
        <v>0</v>
      </c>
      <c r="BC301" s="229" t="str">
        <f t="shared" si="85"/>
        <v/>
      </c>
      <c r="BD301" s="220">
        <f>IF(A301="",0, IF(BK301="S",COUNTIF($BC$17:BC301,BC301),0))</f>
        <v>0</v>
      </c>
      <c r="BE301" s="42">
        <f xml:space="preserve"> IF(Q301&lt;&gt;"",IF(Q301&lt;&gt;"Sense monitor",VLOOKUP(_xlfn.CONCAT(LEFT(Q301,2),IF(BF301="NO",".SA",".AA")),Calculs!$B$41:$C$48,2,FALSE),0),0)</f>
        <v>0</v>
      </c>
      <c r="BF301" s="42" t="str">
        <f t="shared" si="86"/>
        <v>NO</v>
      </c>
      <c r="BG301" s="43" t="str">
        <f t="shared" si="94"/>
        <v/>
      </c>
      <c r="BH301" s="42">
        <f>SUMIF(Calculs!$B$32:$B$36,TRIM(BG301),Calculs!$C$32:$C$36)</f>
        <v>0</v>
      </c>
      <c r="BI301" s="42">
        <f>IF(T301&lt;&gt;"",IF(LEFT(T301,1)="S", SUMIF(Calculs!$B$67:$B$70, TRIM(BG301), Calculs!$C$67:$C$70),0),0)</f>
        <v>0</v>
      </c>
      <c r="BJ301" s="40" t="str">
        <f t="shared" si="95"/>
        <v>N</v>
      </c>
      <c r="BK301" s="219" t="str">
        <f t="shared" si="87"/>
        <v>N</v>
      </c>
      <c r="BL301" s="42">
        <f t="shared" si="96"/>
        <v>0</v>
      </c>
      <c r="BM301" s="42"/>
      <c r="BN301" s="42"/>
      <c r="BO301" s="42">
        <f>IF(B301="",0,IF(AND(BJ301="S",AR301=1), VLOOKUP(B301,Calculs!$B$94:$D$99,3), 0) + IF(AND(BK301="S",BD301=1), VLOOKUP(B301,Calculs!$B$94:$F$99,5), 0))</f>
        <v>0</v>
      </c>
      <c r="BP301" s="40" t="str">
        <f t="shared" si="88"/>
        <v/>
      </c>
      <c r="BQ301" s="219" t="str">
        <f t="shared" si="89"/>
        <v/>
      </c>
      <c r="BR301" s="264" t="str">
        <f t="shared" si="90"/>
        <v/>
      </c>
      <c r="BS301" s="264" t="str">
        <f t="shared" si="91"/>
        <v/>
      </c>
    </row>
    <row r="302" spans="1:71" ht="12.75" customHeight="1">
      <c r="A302" s="217" t="str">
        <f>IF(' Peticions ET'!A292="", "",' Peticions ET'!A292)</f>
        <v/>
      </c>
      <c r="B302" s="167" t="str">
        <f t="shared" si="92"/>
        <v/>
      </c>
      <c r="C302" s="167" t="str">
        <f>IF(' Peticions ET'!B292="", "",' Peticions ET'!B292)</f>
        <v/>
      </c>
      <c r="D302" s="167" t="str">
        <f>IF(' Peticions ET'!C292="", "",' Peticions ET'!C292)</f>
        <v/>
      </c>
      <c r="E302" s="167" t="str">
        <f>IF(' Peticions ET'!D292="", "",' Peticions ET'!D292)</f>
        <v/>
      </c>
      <c r="F302" s="166" t="str">
        <f>IF(' Peticions ET'!E292="", "",' Peticions ET'!E292)</f>
        <v/>
      </c>
      <c r="G302" s="166" t="str">
        <f>IF(' Peticions ET'!F292="", "",' Peticions ET'!F292)</f>
        <v/>
      </c>
      <c r="H302" s="30" t="str">
        <f>IF(' Peticions ET'!G292="", "",' Peticions ET'!G292)</f>
        <v/>
      </c>
      <c r="I302" s="40" t="str">
        <f>IF(' Peticions ET'!H292="", "",' Peticions ET'!H292)</f>
        <v/>
      </c>
      <c r="J302" s="40" t="str">
        <f>IF(' Peticions ET'!I292="", "",' Peticions ET'!I292)</f>
        <v/>
      </c>
      <c r="K302" s="40" t="str">
        <f>IF(' Peticions ET'!J292="", "",' Peticions ET'!J292)</f>
        <v/>
      </c>
      <c r="L302" s="30" t="str">
        <f>IF(' Peticions ET'!K292="", "",' Peticions ET'!K292)</f>
        <v/>
      </c>
      <c r="M302" s="30" t="str">
        <f>IF(' Peticions ET'!L292="", "",' Peticions ET'!L292)</f>
        <v/>
      </c>
      <c r="N302" s="30" t="str">
        <f>IF(' Peticions ET'!M292="", "",' Peticions ET'!M292)</f>
        <v/>
      </c>
      <c r="O302" s="40" t="str">
        <f>IF(' Peticions ET'!O292="", "",' Peticions ET'!O292)</f>
        <v/>
      </c>
      <c r="P302" s="7" t="str">
        <f>IF(' Peticions ET'!N292="", "",' Peticions ET'!N292)</f>
        <v/>
      </c>
      <c r="Q302" s="31" t="str">
        <f>IF(' Peticions ET'!R292="", "",' Peticions ET'!R292)</f>
        <v/>
      </c>
      <c r="R302" s="31" t="str">
        <f>IF(' Peticions ET'!S292="", "",' Peticions ET'!S292)</f>
        <v/>
      </c>
      <c r="S302" t="str">
        <f>IF(' Peticions ET'!P292="", "",' Peticions ET'!P292)</f>
        <v/>
      </c>
      <c r="T302" s="264" t="str">
        <f>IF(' Peticions ET'!Q292="", "",' Peticions ET'!Q292)</f>
        <v/>
      </c>
      <c r="U302" s="1"/>
      <c r="V302" s="1"/>
      <c r="W302" s="3"/>
      <c r="X302" s="31"/>
      <c r="Y302" s="31"/>
      <c r="Z302" s="31"/>
      <c r="AA302" s="32"/>
      <c r="AB302" s="33"/>
      <c r="AC302" s="33"/>
      <c r="AD302" s="33"/>
      <c r="AE302" s="33"/>
      <c r="AF302" s="34"/>
      <c r="AG302" s="34"/>
      <c r="AH302" s="34"/>
      <c r="AI302" s="34"/>
      <c r="AJ302" s="35" t="str">
        <f>IF(' Peticions ET'!Z292="", "",' Peticions ET'!Z292)</f>
        <v/>
      </c>
      <c r="AK302" s="143"/>
      <c r="AL302" s="36"/>
      <c r="AM302" s="37" t="str">
        <f t="shared" si="78"/>
        <v/>
      </c>
      <c r="AN302" s="38" t="str">
        <f t="shared" si="79"/>
        <v/>
      </c>
      <c r="AO302" s="39" t="str">
        <f t="shared" si="80"/>
        <v/>
      </c>
      <c r="AP302" s="40" t="str">
        <f t="shared" si="81"/>
        <v/>
      </c>
      <c r="AQ302" s="229" t="str">
        <f t="shared" si="82"/>
        <v/>
      </c>
      <c r="AR302" s="220">
        <f>IF(A302="",0,IF(BJ302="S",COUNTIF($AQ$17:AQ302,AQ302),0))</f>
        <v>0</v>
      </c>
      <c r="AS302" s="41" t="str">
        <f t="shared" si="93"/>
        <v/>
      </c>
      <c r="AT302" s="42">
        <f xml:space="preserve"> IF(AS302&lt;&gt;"",VLOOKUP(AS302,Calculs!$B$2:$C$34,2,FALSE),0)</f>
        <v>0</v>
      </c>
      <c r="AU302" s="42">
        <f>IF(I302&lt;&gt;"",IF(LEFT(I302,1)="S", Calculs!$C$63,0),0)</f>
        <v>0</v>
      </c>
      <c r="AV302" s="42">
        <f>IF(J302&lt;&gt;"",IF(LEFT(J302,1)="S", Calculs!$C$53,0),0)</f>
        <v>0</v>
      </c>
      <c r="AW302" s="42">
        <f>IF(K302&lt;&gt;"",IF(LEFT(K302,1)="S", Calculs!$C$54,0),0)</f>
        <v>0</v>
      </c>
      <c r="AX302" s="43" t="str">
        <f t="shared" si="83"/>
        <v/>
      </c>
      <c r="AY302" s="43" t="str">
        <f t="shared" si="84"/>
        <v/>
      </c>
      <c r="AZ302" s="43">
        <f>SUMIF(Calculs!$B$2:$B$34,AX302,Calculs!$C$2:$C$34)</f>
        <v>0</v>
      </c>
      <c r="BA302" s="42">
        <f>IF(O302&lt;&gt;"",IF(LEFT(O302,1)="S", Calculs!$C$54,0),0)</f>
        <v>0</v>
      </c>
      <c r="BB302" s="42">
        <f>IF(P302&lt;&gt;"",IF(LEFT(P302,1)="S", Calculs!$C$53,0),0)</f>
        <v>0</v>
      </c>
      <c r="BC302" s="229" t="str">
        <f t="shared" si="85"/>
        <v/>
      </c>
      <c r="BD302" s="220">
        <f>IF(A302="",0, IF(BK302="S",COUNTIF($BC$17:BC302,BC302),0))</f>
        <v>0</v>
      </c>
      <c r="BE302" s="42">
        <f xml:space="preserve"> IF(Q302&lt;&gt;"",IF(Q302&lt;&gt;"Sense monitor",VLOOKUP(_xlfn.CONCAT(LEFT(Q302,2),IF(BF302="NO",".SA",".AA")),Calculs!$B$41:$C$48,2,FALSE),0),0)</f>
        <v>0</v>
      </c>
      <c r="BF302" s="42" t="str">
        <f t="shared" si="86"/>
        <v>NO</v>
      </c>
      <c r="BG302" s="43" t="str">
        <f t="shared" si="94"/>
        <v/>
      </c>
      <c r="BH302" s="42">
        <f>SUMIF(Calculs!$B$32:$B$36,TRIM(BG302),Calculs!$C$32:$C$36)</f>
        <v>0</v>
      </c>
      <c r="BI302" s="42">
        <f>IF(T302&lt;&gt;"",IF(LEFT(T302,1)="S", SUMIF(Calculs!$B$67:$B$70, TRIM(BG302), Calculs!$C$67:$C$70),0),0)</f>
        <v>0</v>
      </c>
      <c r="BJ302" s="40" t="str">
        <f t="shared" si="95"/>
        <v>N</v>
      </c>
      <c r="BK302" s="219" t="str">
        <f t="shared" si="87"/>
        <v>N</v>
      </c>
      <c r="BL302" s="42">
        <f t="shared" si="96"/>
        <v>0</v>
      </c>
      <c r="BM302" s="42"/>
      <c r="BN302" s="42"/>
      <c r="BO302" s="42">
        <f>IF(B302="",0,IF(AND(BJ302="S",AR302=1), VLOOKUP(B302,Calculs!$B$94:$D$99,3), 0) + IF(AND(BK302="S",BD302=1), VLOOKUP(B302,Calculs!$B$94:$F$99,5), 0))</f>
        <v>0</v>
      </c>
      <c r="BP302" s="40" t="str">
        <f t="shared" si="88"/>
        <v/>
      </c>
      <c r="BQ302" s="219" t="str">
        <f t="shared" si="89"/>
        <v/>
      </c>
      <c r="BR302" s="264" t="str">
        <f t="shared" si="90"/>
        <v/>
      </c>
      <c r="BS302" s="264" t="str">
        <f t="shared" si="91"/>
        <v/>
      </c>
    </row>
    <row r="303" spans="1:71" ht="12.75" customHeight="1">
      <c r="A303" s="217" t="str">
        <f>IF(' Peticions ET'!A293="", "",' Peticions ET'!A293)</f>
        <v/>
      </c>
      <c r="B303" s="167" t="str">
        <f t="shared" si="92"/>
        <v/>
      </c>
      <c r="C303" s="167" t="str">
        <f>IF(' Peticions ET'!B293="", "",' Peticions ET'!B293)</f>
        <v/>
      </c>
      <c r="D303" s="167" t="str">
        <f>IF(' Peticions ET'!C293="", "",' Peticions ET'!C293)</f>
        <v/>
      </c>
      <c r="E303" s="167" t="str">
        <f>IF(' Peticions ET'!D293="", "",' Peticions ET'!D293)</f>
        <v/>
      </c>
      <c r="F303" s="166" t="str">
        <f>IF(' Peticions ET'!E293="", "",' Peticions ET'!E293)</f>
        <v/>
      </c>
      <c r="G303" s="166" t="str">
        <f>IF(' Peticions ET'!F293="", "",' Peticions ET'!F293)</f>
        <v/>
      </c>
      <c r="H303" s="30" t="str">
        <f>IF(' Peticions ET'!G293="", "",' Peticions ET'!G293)</f>
        <v/>
      </c>
      <c r="I303" s="40" t="str">
        <f>IF(' Peticions ET'!H293="", "",' Peticions ET'!H293)</f>
        <v/>
      </c>
      <c r="J303" s="40" t="str">
        <f>IF(' Peticions ET'!I293="", "",' Peticions ET'!I293)</f>
        <v/>
      </c>
      <c r="K303" s="40" t="str">
        <f>IF(' Peticions ET'!J293="", "",' Peticions ET'!J293)</f>
        <v/>
      </c>
      <c r="L303" s="30" t="str">
        <f>IF(' Peticions ET'!K293="", "",' Peticions ET'!K293)</f>
        <v/>
      </c>
      <c r="M303" s="30" t="str">
        <f>IF(' Peticions ET'!L293="", "",' Peticions ET'!L293)</f>
        <v/>
      </c>
      <c r="N303" s="30" t="str">
        <f>IF(' Peticions ET'!M293="", "",' Peticions ET'!M293)</f>
        <v/>
      </c>
      <c r="O303" s="40" t="str">
        <f>IF(' Peticions ET'!O293="", "",' Peticions ET'!O293)</f>
        <v/>
      </c>
      <c r="P303" s="7" t="str">
        <f>IF(' Peticions ET'!N293="", "",' Peticions ET'!N293)</f>
        <v/>
      </c>
      <c r="Q303" s="31" t="str">
        <f>IF(' Peticions ET'!R293="", "",' Peticions ET'!R293)</f>
        <v/>
      </c>
      <c r="R303" s="31" t="str">
        <f>IF(' Peticions ET'!S293="", "",' Peticions ET'!S293)</f>
        <v/>
      </c>
      <c r="S303" t="str">
        <f>IF(' Peticions ET'!P293="", "",' Peticions ET'!P293)</f>
        <v/>
      </c>
      <c r="T303" s="264" t="str">
        <f>IF(' Peticions ET'!Q293="", "",' Peticions ET'!Q293)</f>
        <v/>
      </c>
      <c r="U303" s="1"/>
      <c r="V303" s="1"/>
      <c r="W303" s="3"/>
      <c r="X303" s="31"/>
      <c r="Y303" s="31"/>
      <c r="Z303" s="31"/>
      <c r="AA303" s="32"/>
      <c r="AB303" s="33"/>
      <c r="AC303" s="33"/>
      <c r="AD303" s="33"/>
      <c r="AE303" s="33"/>
      <c r="AF303" s="34"/>
      <c r="AG303" s="34"/>
      <c r="AH303" s="34"/>
      <c r="AI303" s="34"/>
      <c r="AJ303" s="35" t="str">
        <f>IF(' Peticions ET'!Z293="", "",' Peticions ET'!Z293)</f>
        <v/>
      </c>
      <c r="AK303" s="143"/>
      <c r="AL303" s="36"/>
      <c r="AM303" s="37" t="str">
        <f t="shared" si="78"/>
        <v/>
      </c>
      <c r="AN303" s="38" t="str">
        <f t="shared" si="79"/>
        <v/>
      </c>
      <c r="AO303" s="39" t="str">
        <f t="shared" si="80"/>
        <v/>
      </c>
      <c r="AP303" s="40" t="str">
        <f t="shared" si="81"/>
        <v/>
      </c>
      <c r="AQ303" s="229" t="str">
        <f t="shared" si="82"/>
        <v/>
      </c>
      <c r="AR303" s="220">
        <f>IF(A303="",0,IF(BJ303="S",COUNTIF($AQ$17:AQ303,AQ303),0))</f>
        <v>0</v>
      </c>
      <c r="AS303" s="41" t="str">
        <f t="shared" si="93"/>
        <v/>
      </c>
      <c r="AT303" s="42">
        <f xml:space="preserve"> IF(AS303&lt;&gt;"",VLOOKUP(AS303,Calculs!$B$2:$C$34,2,FALSE),0)</f>
        <v>0</v>
      </c>
      <c r="AU303" s="42">
        <f>IF(I303&lt;&gt;"",IF(LEFT(I303,1)="S", Calculs!$C$63,0),0)</f>
        <v>0</v>
      </c>
      <c r="AV303" s="42">
        <f>IF(J303&lt;&gt;"",IF(LEFT(J303,1)="S", Calculs!$C$53,0),0)</f>
        <v>0</v>
      </c>
      <c r="AW303" s="42">
        <f>IF(K303&lt;&gt;"",IF(LEFT(K303,1)="S", Calculs!$C$54,0),0)</f>
        <v>0</v>
      </c>
      <c r="AX303" s="43" t="str">
        <f t="shared" si="83"/>
        <v/>
      </c>
      <c r="AY303" s="43" t="str">
        <f t="shared" si="84"/>
        <v/>
      </c>
      <c r="AZ303" s="43">
        <f>SUMIF(Calculs!$B$2:$B$34,AX303,Calculs!$C$2:$C$34)</f>
        <v>0</v>
      </c>
      <c r="BA303" s="42">
        <f>IF(O303&lt;&gt;"",IF(LEFT(O303,1)="S", Calculs!$C$54,0),0)</f>
        <v>0</v>
      </c>
      <c r="BB303" s="42">
        <f>IF(P303&lt;&gt;"",IF(LEFT(P303,1)="S", Calculs!$C$53,0),0)</f>
        <v>0</v>
      </c>
      <c r="BC303" s="229" t="str">
        <f t="shared" si="85"/>
        <v/>
      </c>
      <c r="BD303" s="220">
        <f>IF(A303="",0, IF(BK303="S",COUNTIF($BC$17:BC303,BC303),0))</f>
        <v>0</v>
      </c>
      <c r="BE303" s="42">
        <f xml:space="preserve"> IF(Q303&lt;&gt;"",IF(Q303&lt;&gt;"Sense monitor",VLOOKUP(_xlfn.CONCAT(LEFT(Q303,2),IF(BF303="NO",".SA",".AA")),Calculs!$B$41:$C$48,2,FALSE),0),0)</f>
        <v>0</v>
      </c>
      <c r="BF303" s="42" t="str">
        <f t="shared" si="86"/>
        <v>NO</v>
      </c>
      <c r="BG303" s="43" t="str">
        <f t="shared" si="94"/>
        <v/>
      </c>
      <c r="BH303" s="42">
        <f>SUMIF(Calculs!$B$32:$B$36,TRIM(BG303),Calculs!$C$32:$C$36)</f>
        <v>0</v>
      </c>
      <c r="BI303" s="42">
        <f>IF(T303&lt;&gt;"",IF(LEFT(T303,1)="S", SUMIF(Calculs!$B$67:$B$70, TRIM(BG303), Calculs!$C$67:$C$70),0),0)</f>
        <v>0</v>
      </c>
      <c r="BJ303" s="40" t="str">
        <f t="shared" si="95"/>
        <v>N</v>
      </c>
      <c r="BK303" s="219" t="str">
        <f t="shared" si="87"/>
        <v>N</v>
      </c>
      <c r="BL303" s="42">
        <f t="shared" si="96"/>
        <v>0</v>
      </c>
      <c r="BM303" s="42"/>
      <c r="BN303" s="42"/>
      <c r="BO303" s="42">
        <f>IF(B303="",0,IF(AND(BJ303="S",AR303=1), VLOOKUP(B303,Calculs!$B$94:$D$99,3), 0) + IF(AND(BK303="S",BD303=1), VLOOKUP(B303,Calculs!$B$94:$F$99,5), 0))</f>
        <v>0</v>
      </c>
      <c r="BP303" s="40" t="str">
        <f t="shared" si="88"/>
        <v/>
      </c>
      <c r="BQ303" s="219" t="str">
        <f t="shared" si="89"/>
        <v/>
      </c>
      <c r="BR303" s="264" t="str">
        <f t="shared" si="90"/>
        <v/>
      </c>
      <c r="BS303" s="264" t="str">
        <f t="shared" si="91"/>
        <v/>
      </c>
    </row>
    <row r="304" spans="1:71" ht="12.75" customHeight="1">
      <c r="A304" s="217" t="str">
        <f>IF(' Peticions ET'!A294="", "",' Peticions ET'!A294)</f>
        <v/>
      </c>
      <c r="B304" s="167" t="str">
        <f t="shared" si="92"/>
        <v/>
      </c>
      <c r="C304" s="167" t="str">
        <f>IF(' Peticions ET'!B294="", "",' Peticions ET'!B294)</f>
        <v/>
      </c>
      <c r="D304" s="167" t="str">
        <f>IF(' Peticions ET'!C294="", "",' Peticions ET'!C294)</f>
        <v/>
      </c>
      <c r="E304" s="167" t="str">
        <f>IF(' Peticions ET'!D294="", "",' Peticions ET'!D294)</f>
        <v/>
      </c>
      <c r="F304" s="166" t="str">
        <f>IF(' Peticions ET'!E294="", "",' Peticions ET'!E294)</f>
        <v/>
      </c>
      <c r="G304" s="166" t="str">
        <f>IF(' Peticions ET'!F294="", "",' Peticions ET'!F294)</f>
        <v/>
      </c>
      <c r="H304" s="30" t="str">
        <f>IF(' Peticions ET'!G294="", "",' Peticions ET'!G294)</f>
        <v/>
      </c>
      <c r="I304" s="40" t="str">
        <f>IF(' Peticions ET'!H294="", "",' Peticions ET'!H294)</f>
        <v/>
      </c>
      <c r="J304" s="40" t="str">
        <f>IF(' Peticions ET'!I294="", "",' Peticions ET'!I294)</f>
        <v/>
      </c>
      <c r="K304" s="40" t="str">
        <f>IF(' Peticions ET'!J294="", "",' Peticions ET'!J294)</f>
        <v/>
      </c>
      <c r="L304" s="30" t="str">
        <f>IF(' Peticions ET'!K294="", "",' Peticions ET'!K294)</f>
        <v/>
      </c>
      <c r="M304" s="30" t="str">
        <f>IF(' Peticions ET'!L294="", "",' Peticions ET'!L294)</f>
        <v/>
      </c>
      <c r="N304" s="30" t="str">
        <f>IF(' Peticions ET'!M294="", "",' Peticions ET'!M294)</f>
        <v/>
      </c>
      <c r="O304" s="40" t="str">
        <f>IF(' Peticions ET'!O294="", "",' Peticions ET'!O294)</f>
        <v/>
      </c>
      <c r="P304" s="7" t="str">
        <f>IF(' Peticions ET'!N294="", "",' Peticions ET'!N294)</f>
        <v/>
      </c>
      <c r="Q304" s="31" t="str">
        <f>IF(' Peticions ET'!R294="", "",' Peticions ET'!R294)</f>
        <v/>
      </c>
      <c r="R304" s="31" t="str">
        <f>IF(' Peticions ET'!S294="", "",' Peticions ET'!S294)</f>
        <v/>
      </c>
      <c r="S304" t="str">
        <f>IF(' Peticions ET'!P294="", "",' Peticions ET'!P294)</f>
        <v/>
      </c>
      <c r="T304" s="264" t="str">
        <f>IF(' Peticions ET'!Q294="", "",' Peticions ET'!Q294)</f>
        <v/>
      </c>
      <c r="U304" s="1"/>
      <c r="V304" s="1"/>
      <c r="W304" s="3"/>
      <c r="X304" s="31"/>
      <c r="Y304" s="31"/>
      <c r="Z304" s="31"/>
      <c r="AA304" s="32"/>
      <c r="AB304" s="33"/>
      <c r="AC304" s="33"/>
      <c r="AD304" s="33"/>
      <c r="AE304" s="33"/>
      <c r="AF304" s="34"/>
      <c r="AG304" s="34"/>
      <c r="AH304" s="34"/>
      <c r="AI304" s="34"/>
      <c r="AJ304" s="35" t="str">
        <f>IF(' Peticions ET'!Z294="", "",' Peticions ET'!Z294)</f>
        <v/>
      </c>
      <c r="AK304" s="143"/>
      <c r="AL304" s="36"/>
      <c r="AM304" s="37" t="str">
        <f t="shared" si="78"/>
        <v/>
      </c>
      <c r="AN304" s="38" t="str">
        <f t="shared" si="79"/>
        <v/>
      </c>
      <c r="AO304" s="39" t="str">
        <f t="shared" si="80"/>
        <v/>
      </c>
      <c r="AP304" s="40" t="str">
        <f t="shared" si="81"/>
        <v/>
      </c>
      <c r="AQ304" s="229" t="str">
        <f t="shared" si="82"/>
        <v/>
      </c>
      <c r="AR304" s="220">
        <f>IF(A304="",0,IF(BJ304="S",COUNTIF($AQ$17:AQ304,AQ304),0))</f>
        <v>0</v>
      </c>
      <c r="AS304" s="41" t="str">
        <f t="shared" si="93"/>
        <v/>
      </c>
      <c r="AT304" s="42">
        <f xml:space="preserve"> IF(AS304&lt;&gt;"",VLOOKUP(AS304,Calculs!$B$2:$C$34,2,FALSE),0)</f>
        <v>0</v>
      </c>
      <c r="AU304" s="42">
        <f>IF(I304&lt;&gt;"",IF(LEFT(I304,1)="S", Calculs!$C$63,0),0)</f>
        <v>0</v>
      </c>
      <c r="AV304" s="42">
        <f>IF(J304&lt;&gt;"",IF(LEFT(J304,1)="S", Calculs!$C$53,0),0)</f>
        <v>0</v>
      </c>
      <c r="AW304" s="42">
        <f>IF(K304&lt;&gt;"",IF(LEFT(K304,1)="S", Calculs!$C$54,0),0)</f>
        <v>0</v>
      </c>
      <c r="AX304" s="43" t="str">
        <f t="shared" si="83"/>
        <v/>
      </c>
      <c r="AY304" s="43" t="str">
        <f t="shared" si="84"/>
        <v/>
      </c>
      <c r="AZ304" s="43">
        <f>SUMIF(Calculs!$B$2:$B$34,AX304,Calculs!$C$2:$C$34)</f>
        <v>0</v>
      </c>
      <c r="BA304" s="42">
        <f>IF(O304&lt;&gt;"",IF(LEFT(O304,1)="S", Calculs!$C$54,0),0)</f>
        <v>0</v>
      </c>
      <c r="BB304" s="42">
        <f>IF(P304&lt;&gt;"",IF(LEFT(P304,1)="S", Calculs!$C$53,0),0)</f>
        <v>0</v>
      </c>
      <c r="BC304" s="229" t="str">
        <f t="shared" si="85"/>
        <v/>
      </c>
      <c r="BD304" s="220">
        <f>IF(A304="",0, IF(BK304="S",COUNTIF($BC$17:BC304,BC304),0))</f>
        <v>0</v>
      </c>
      <c r="BE304" s="42">
        <f xml:space="preserve"> IF(Q304&lt;&gt;"",IF(Q304&lt;&gt;"Sense monitor",VLOOKUP(_xlfn.CONCAT(LEFT(Q304,2),IF(BF304="NO",".SA",".AA")),Calculs!$B$41:$C$48,2,FALSE),0),0)</f>
        <v>0</v>
      </c>
      <c r="BF304" s="42" t="str">
        <f t="shared" si="86"/>
        <v>NO</v>
      </c>
      <c r="BG304" s="43" t="str">
        <f t="shared" si="94"/>
        <v/>
      </c>
      <c r="BH304" s="42">
        <f>SUMIF(Calculs!$B$32:$B$36,TRIM(BG304),Calculs!$C$32:$C$36)</f>
        <v>0</v>
      </c>
      <c r="BI304" s="42">
        <f>IF(T304&lt;&gt;"",IF(LEFT(T304,1)="S", SUMIF(Calculs!$B$67:$B$70, TRIM(BG304), Calculs!$C$67:$C$70),0),0)</f>
        <v>0</v>
      </c>
      <c r="BJ304" s="40" t="str">
        <f t="shared" si="95"/>
        <v>N</v>
      </c>
      <c r="BK304" s="219" t="str">
        <f t="shared" si="87"/>
        <v>N</v>
      </c>
      <c r="BL304" s="42">
        <f t="shared" si="96"/>
        <v>0</v>
      </c>
      <c r="BM304" s="42"/>
      <c r="BN304" s="42"/>
      <c r="BO304" s="42">
        <f>IF(B304="",0,IF(AND(BJ304="S",AR304=1), VLOOKUP(B304,Calculs!$B$94:$D$99,3), 0) + IF(AND(BK304="S",BD304=1), VLOOKUP(B304,Calculs!$B$94:$F$99,5), 0))</f>
        <v>0</v>
      </c>
      <c r="BP304" s="40" t="str">
        <f t="shared" si="88"/>
        <v/>
      </c>
      <c r="BQ304" s="219" t="str">
        <f t="shared" si="89"/>
        <v/>
      </c>
      <c r="BR304" s="264" t="str">
        <f t="shared" si="90"/>
        <v/>
      </c>
      <c r="BS304" s="264" t="str">
        <f t="shared" si="91"/>
        <v/>
      </c>
    </row>
    <row r="305" spans="1:71" ht="12.75" customHeight="1">
      <c r="A305" s="217" t="str">
        <f>IF(' Peticions ET'!A295="", "",' Peticions ET'!A295)</f>
        <v/>
      </c>
      <c r="B305" s="167" t="str">
        <f t="shared" si="92"/>
        <v/>
      </c>
      <c r="C305" s="167" t="str">
        <f>IF(' Peticions ET'!B295="", "",' Peticions ET'!B295)</f>
        <v/>
      </c>
      <c r="D305" s="167" t="str">
        <f>IF(' Peticions ET'!C295="", "",' Peticions ET'!C295)</f>
        <v/>
      </c>
      <c r="E305" s="167" t="str">
        <f>IF(' Peticions ET'!D295="", "",' Peticions ET'!D295)</f>
        <v/>
      </c>
      <c r="F305" s="166" t="str">
        <f>IF(' Peticions ET'!E295="", "",' Peticions ET'!E295)</f>
        <v/>
      </c>
      <c r="G305" s="166" t="str">
        <f>IF(' Peticions ET'!F295="", "",' Peticions ET'!F295)</f>
        <v/>
      </c>
      <c r="H305" s="30" t="str">
        <f>IF(' Peticions ET'!G295="", "",' Peticions ET'!G295)</f>
        <v/>
      </c>
      <c r="I305" s="40" t="str">
        <f>IF(' Peticions ET'!H295="", "",' Peticions ET'!H295)</f>
        <v/>
      </c>
      <c r="J305" s="40" t="str">
        <f>IF(' Peticions ET'!I295="", "",' Peticions ET'!I295)</f>
        <v/>
      </c>
      <c r="K305" s="40" t="str">
        <f>IF(' Peticions ET'!J295="", "",' Peticions ET'!J295)</f>
        <v/>
      </c>
      <c r="L305" s="30" t="str">
        <f>IF(' Peticions ET'!K295="", "",' Peticions ET'!K295)</f>
        <v/>
      </c>
      <c r="M305" s="30" t="str">
        <f>IF(' Peticions ET'!L295="", "",' Peticions ET'!L295)</f>
        <v/>
      </c>
      <c r="N305" s="30" t="str">
        <f>IF(' Peticions ET'!M295="", "",' Peticions ET'!M295)</f>
        <v/>
      </c>
      <c r="O305" s="40" t="str">
        <f>IF(' Peticions ET'!O295="", "",' Peticions ET'!O295)</f>
        <v/>
      </c>
      <c r="P305" s="7" t="str">
        <f>IF(' Peticions ET'!N295="", "",' Peticions ET'!N295)</f>
        <v/>
      </c>
      <c r="Q305" s="31" t="str">
        <f>IF(' Peticions ET'!R295="", "",' Peticions ET'!R295)</f>
        <v/>
      </c>
      <c r="R305" s="31" t="str">
        <f>IF(' Peticions ET'!S295="", "",' Peticions ET'!S295)</f>
        <v/>
      </c>
      <c r="S305" t="str">
        <f>IF(' Peticions ET'!P295="", "",' Peticions ET'!P295)</f>
        <v/>
      </c>
      <c r="T305" s="264" t="str">
        <f>IF(' Peticions ET'!Q295="", "",' Peticions ET'!Q295)</f>
        <v/>
      </c>
      <c r="U305" s="1"/>
      <c r="V305" s="1"/>
      <c r="W305" s="3"/>
      <c r="X305" s="31"/>
      <c r="Y305" s="31"/>
      <c r="Z305" s="31"/>
      <c r="AA305" s="32"/>
      <c r="AB305" s="33"/>
      <c r="AC305" s="33"/>
      <c r="AD305" s="33"/>
      <c r="AE305" s="33"/>
      <c r="AF305" s="34"/>
      <c r="AG305" s="34"/>
      <c r="AH305" s="34"/>
      <c r="AI305" s="34"/>
      <c r="AJ305" s="35" t="str">
        <f>IF(' Peticions ET'!Z295="", "",' Peticions ET'!Z295)</f>
        <v/>
      </c>
      <c r="AK305" s="143"/>
      <c r="AL305" s="36"/>
      <c r="AM305" s="37" t="str">
        <f t="shared" si="78"/>
        <v/>
      </c>
      <c r="AN305" s="38" t="str">
        <f t="shared" si="79"/>
        <v/>
      </c>
      <c r="AO305" s="39" t="str">
        <f t="shared" si="80"/>
        <v/>
      </c>
      <c r="AP305" s="40" t="str">
        <f t="shared" si="81"/>
        <v/>
      </c>
      <c r="AQ305" s="229" t="str">
        <f t="shared" si="82"/>
        <v/>
      </c>
      <c r="AR305" s="220">
        <f>IF(A305="",0,IF(BJ305="S",COUNTIF($AQ$17:AQ305,AQ305),0))</f>
        <v>0</v>
      </c>
      <c r="AS305" s="41" t="str">
        <f t="shared" si="93"/>
        <v/>
      </c>
      <c r="AT305" s="42">
        <f xml:space="preserve"> IF(AS305&lt;&gt;"",VLOOKUP(AS305,Calculs!$B$2:$C$34,2,FALSE),0)</f>
        <v>0</v>
      </c>
      <c r="AU305" s="42">
        <f>IF(I305&lt;&gt;"",IF(LEFT(I305,1)="S", Calculs!$C$63,0),0)</f>
        <v>0</v>
      </c>
      <c r="AV305" s="42">
        <f>IF(J305&lt;&gt;"",IF(LEFT(J305,1)="S", Calculs!$C$53,0),0)</f>
        <v>0</v>
      </c>
      <c r="AW305" s="42">
        <f>IF(K305&lt;&gt;"",IF(LEFT(K305,1)="S", Calculs!$C$54,0),0)</f>
        <v>0</v>
      </c>
      <c r="AX305" s="43" t="str">
        <f t="shared" si="83"/>
        <v/>
      </c>
      <c r="AY305" s="43" t="str">
        <f t="shared" si="84"/>
        <v/>
      </c>
      <c r="AZ305" s="43">
        <f>SUMIF(Calculs!$B$2:$B$34,AX305,Calculs!$C$2:$C$34)</f>
        <v>0</v>
      </c>
      <c r="BA305" s="42">
        <f>IF(O305&lt;&gt;"",IF(LEFT(O305,1)="S", Calculs!$C$54,0),0)</f>
        <v>0</v>
      </c>
      <c r="BB305" s="42">
        <f>IF(P305&lt;&gt;"",IF(LEFT(P305,1)="S", Calculs!$C$53,0),0)</f>
        <v>0</v>
      </c>
      <c r="BC305" s="229" t="str">
        <f t="shared" si="85"/>
        <v/>
      </c>
      <c r="BD305" s="220">
        <f>IF(A305="",0, IF(BK305="S",COUNTIF($BC$17:BC305,BC305),0))</f>
        <v>0</v>
      </c>
      <c r="BE305" s="42">
        <f xml:space="preserve"> IF(Q305&lt;&gt;"",IF(Q305&lt;&gt;"Sense monitor",VLOOKUP(_xlfn.CONCAT(LEFT(Q305,2),IF(BF305="NO",".SA",".AA")),Calculs!$B$41:$C$48,2,FALSE),0),0)</f>
        <v>0</v>
      </c>
      <c r="BF305" s="42" t="str">
        <f t="shared" si="86"/>
        <v>NO</v>
      </c>
      <c r="BG305" s="43" t="str">
        <f t="shared" si="94"/>
        <v/>
      </c>
      <c r="BH305" s="42">
        <f>SUMIF(Calculs!$B$32:$B$36,TRIM(BG305),Calculs!$C$32:$C$36)</f>
        <v>0</v>
      </c>
      <c r="BI305" s="42">
        <f>IF(T305&lt;&gt;"",IF(LEFT(T305,1)="S", SUMIF(Calculs!$B$67:$B$70, TRIM(BG305), Calculs!$C$67:$C$70),0),0)</f>
        <v>0</v>
      </c>
      <c r="BJ305" s="40" t="str">
        <f t="shared" si="95"/>
        <v>N</v>
      </c>
      <c r="BK305" s="219" t="str">
        <f t="shared" si="87"/>
        <v>N</v>
      </c>
      <c r="BL305" s="42">
        <f t="shared" si="96"/>
        <v>0</v>
      </c>
      <c r="BM305" s="42"/>
      <c r="BN305" s="42"/>
      <c r="BO305" s="42">
        <f>IF(B305="",0,IF(AND(BJ305="S",AR305=1), VLOOKUP(B305,Calculs!$B$94:$D$99,3), 0) + IF(AND(BK305="S",BD305=1), VLOOKUP(B305,Calculs!$B$94:$F$99,5), 0))</f>
        <v>0</v>
      </c>
      <c r="BP305" s="40" t="str">
        <f t="shared" si="88"/>
        <v/>
      </c>
      <c r="BQ305" s="219" t="str">
        <f t="shared" si="89"/>
        <v/>
      </c>
      <c r="BR305" s="264" t="str">
        <f t="shared" si="90"/>
        <v/>
      </c>
      <c r="BS305" s="264" t="str">
        <f t="shared" si="91"/>
        <v/>
      </c>
    </row>
    <row r="306" spans="1:71" ht="12.75" customHeight="1">
      <c r="A306" s="217" t="str">
        <f>IF(' Peticions ET'!A296="", "",' Peticions ET'!A296)</f>
        <v/>
      </c>
      <c r="B306" s="167" t="str">
        <f t="shared" si="92"/>
        <v/>
      </c>
      <c r="C306" s="167" t="str">
        <f>IF(' Peticions ET'!B296="", "",' Peticions ET'!B296)</f>
        <v/>
      </c>
      <c r="D306" s="167" t="str">
        <f>IF(' Peticions ET'!C296="", "",' Peticions ET'!C296)</f>
        <v/>
      </c>
      <c r="E306" s="167" t="str">
        <f>IF(' Peticions ET'!D296="", "",' Peticions ET'!D296)</f>
        <v/>
      </c>
      <c r="F306" s="166" t="str">
        <f>IF(' Peticions ET'!E296="", "",' Peticions ET'!E296)</f>
        <v/>
      </c>
      <c r="G306" s="166" t="str">
        <f>IF(' Peticions ET'!F296="", "",' Peticions ET'!F296)</f>
        <v/>
      </c>
      <c r="H306" s="30" t="str">
        <f>IF(' Peticions ET'!G296="", "",' Peticions ET'!G296)</f>
        <v/>
      </c>
      <c r="I306" s="40" t="str">
        <f>IF(' Peticions ET'!H296="", "",' Peticions ET'!H296)</f>
        <v/>
      </c>
      <c r="J306" s="40" t="str">
        <f>IF(' Peticions ET'!I296="", "",' Peticions ET'!I296)</f>
        <v/>
      </c>
      <c r="K306" s="40" t="str">
        <f>IF(' Peticions ET'!J296="", "",' Peticions ET'!J296)</f>
        <v/>
      </c>
      <c r="L306" s="30" t="str">
        <f>IF(' Peticions ET'!K296="", "",' Peticions ET'!K296)</f>
        <v/>
      </c>
      <c r="M306" s="30" t="str">
        <f>IF(' Peticions ET'!L296="", "",' Peticions ET'!L296)</f>
        <v/>
      </c>
      <c r="N306" s="30" t="str">
        <f>IF(' Peticions ET'!M296="", "",' Peticions ET'!M296)</f>
        <v/>
      </c>
      <c r="O306" s="40" t="str">
        <f>IF(' Peticions ET'!O296="", "",' Peticions ET'!O296)</f>
        <v/>
      </c>
      <c r="P306" s="7" t="str">
        <f>IF(' Peticions ET'!N296="", "",' Peticions ET'!N296)</f>
        <v/>
      </c>
      <c r="Q306" s="31" t="str">
        <f>IF(' Peticions ET'!R296="", "",' Peticions ET'!R296)</f>
        <v/>
      </c>
      <c r="R306" s="31" t="str">
        <f>IF(' Peticions ET'!S296="", "",' Peticions ET'!S296)</f>
        <v/>
      </c>
      <c r="S306" t="str">
        <f>IF(' Peticions ET'!P296="", "",' Peticions ET'!P296)</f>
        <v/>
      </c>
      <c r="T306" s="264" t="str">
        <f>IF(' Peticions ET'!Q296="", "",' Peticions ET'!Q296)</f>
        <v/>
      </c>
      <c r="U306" s="1"/>
      <c r="V306" s="1"/>
      <c r="W306" s="3"/>
      <c r="X306" s="31"/>
      <c r="Y306" s="31"/>
      <c r="Z306" s="31"/>
      <c r="AA306" s="32"/>
      <c r="AB306" s="33"/>
      <c r="AC306" s="33"/>
      <c r="AD306" s="33"/>
      <c r="AE306" s="33"/>
      <c r="AF306" s="34"/>
      <c r="AG306" s="34"/>
      <c r="AH306" s="34"/>
      <c r="AI306" s="34"/>
      <c r="AJ306" s="35" t="str">
        <f>IF(' Peticions ET'!Z296="", "",' Peticions ET'!Z296)</f>
        <v/>
      </c>
      <c r="AK306" s="143"/>
      <c r="AL306" s="36"/>
      <c r="AM306" s="37" t="str">
        <f t="shared" si="78"/>
        <v/>
      </c>
      <c r="AN306" s="38" t="str">
        <f t="shared" si="79"/>
        <v/>
      </c>
      <c r="AO306" s="39" t="str">
        <f t="shared" si="80"/>
        <v/>
      </c>
      <c r="AP306" s="40" t="str">
        <f t="shared" si="81"/>
        <v/>
      </c>
      <c r="AQ306" s="229" t="str">
        <f t="shared" si="82"/>
        <v/>
      </c>
      <c r="AR306" s="220">
        <f>IF(A306="",0,IF(BJ306="S",COUNTIF($AQ$17:AQ306,AQ306),0))</f>
        <v>0</v>
      </c>
      <c r="AS306" s="41" t="str">
        <f t="shared" si="93"/>
        <v/>
      </c>
      <c r="AT306" s="42">
        <f xml:space="preserve"> IF(AS306&lt;&gt;"",VLOOKUP(AS306,Calculs!$B$2:$C$34,2,FALSE),0)</f>
        <v>0</v>
      </c>
      <c r="AU306" s="42">
        <f>IF(I306&lt;&gt;"",IF(LEFT(I306,1)="S", Calculs!$C$63,0),0)</f>
        <v>0</v>
      </c>
      <c r="AV306" s="42">
        <f>IF(J306&lt;&gt;"",IF(LEFT(J306,1)="S", Calculs!$C$53,0),0)</f>
        <v>0</v>
      </c>
      <c r="AW306" s="42">
        <f>IF(K306&lt;&gt;"",IF(LEFT(K306,1)="S", Calculs!$C$54,0),0)</f>
        <v>0</v>
      </c>
      <c r="AX306" s="43" t="str">
        <f t="shared" si="83"/>
        <v/>
      </c>
      <c r="AY306" s="43" t="str">
        <f t="shared" si="84"/>
        <v/>
      </c>
      <c r="AZ306" s="43">
        <f>SUMIF(Calculs!$B$2:$B$34,AX306,Calculs!$C$2:$C$34)</f>
        <v>0</v>
      </c>
      <c r="BA306" s="42">
        <f>IF(O306&lt;&gt;"",IF(LEFT(O306,1)="S", Calculs!$C$54,0),0)</f>
        <v>0</v>
      </c>
      <c r="BB306" s="42">
        <f>IF(P306&lt;&gt;"",IF(LEFT(P306,1)="S", Calculs!$C$53,0),0)</f>
        <v>0</v>
      </c>
      <c r="BC306" s="229" t="str">
        <f t="shared" si="85"/>
        <v/>
      </c>
      <c r="BD306" s="220">
        <f>IF(A306="",0, IF(BK306="S",COUNTIF($BC$17:BC306,BC306),0))</f>
        <v>0</v>
      </c>
      <c r="BE306" s="42">
        <f xml:space="preserve"> IF(Q306&lt;&gt;"",IF(Q306&lt;&gt;"Sense monitor",VLOOKUP(_xlfn.CONCAT(LEFT(Q306,2),IF(BF306="NO",".SA",".AA")),Calculs!$B$41:$C$48,2,FALSE),0),0)</f>
        <v>0</v>
      </c>
      <c r="BF306" s="42" t="str">
        <f t="shared" si="86"/>
        <v>NO</v>
      </c>
      <c r="BG306" s="43" t="str">
        <f t="shared" si="94"/>
        <v/>
      </c>
      <c r="BH306" s="42">
        <f>SUMIF(Calculs!$B$32:$B$36,TRIM(BG306),Calculs!$C$32:$C$36)</f>
        <v>0</v>
      </c>
      <c r="BI306" s="42">
        <f>IF(T306&lt;&gt;"",IF(LEFT(T306,1)="S", SUMIF(Calculs!$B$67:$B$70, TRIM(BG306), Calculs!$C$67:$C$70),0),0)</f>
        <v>0</v>
      </c>
      <c r="BJ306" s="40" t="str">
        <f t="shared" si="95"/>
        <v>N</v>
      </c>
      <c r="BK306" s="219" t="str">
        <f t="shared" si="87"/>
        <v>N</v>
      </c>
      <c r="BL306" s="42">
        <f t="shared" si="96"/>
        <v>0</v>
      </c>
      <c r="BM306" s="42"/>
      <c r="BN306" s="42"/>
      <c r="BO306" s="42">
        <f>IF(B306="",0,IF(AND(BJ306="S",AR306=1), VLOOKUP(B306,Calculs!$B$94:$D$99,3), 0) + IF(AND(BK306="S",BD306=1), VLOOKUP(B306,Calculs!$B$94:$F$99,5), 0))</f>
        <v>0</v>
      </c>
      <c r="BP306" s="40" t="str">
        <f t="shared" si="88"/>
        <v/>
      </c>
      <c r="BQ306" s="219" t="str">
        <f t="shared" si="89"/>
        <v/>
      </c>
      <c r="BR306" s="264" t="str">
        <f t="shared" si="90"/>
        <v/>
      </c>
      <c r="BS306" s="264" t="str">
        <f t="shared" si="91"/>
        <v/>
      </c>
    </row>
    <row r="307" spans="1:71" ht="12.75" customHeight="1">
      <c r="A307" s="217" t="str">
        <f>IF(' Peticions ET'!A297="", "",' Peticions ET'!A297)</f>
        <v/>
      </c>
      <c r="B307" s="167" t="str">
        <f t="shared" si="92"/>
        <v/>
      </c>
      <c r="C307" s="167" t="str">
        <f>IF(' Peticions ET'!B297="", "",' Peticions ET'!B297)</f>
        <v/>
      </c>
      <c r="D307" s="167" t="str">
        <f>IF(' Peticions ET'!C297="", "",' Peticions ET'!C297)</f>
        <v/>
      </c>
      <c r="E307" s="167" t="str">
        <f>IF(' Peticions ET'!D297="", "",' Peticions ET'!D297)</f>
        <v/>
      </c>
      <c r="F307" s="166" t="str">
        <f>IF(' Peticions ET'!E297="", "",' Peticions ET'!E297)</f>
        <v/>
      </c>
      <c r="G307" s="166" t="str">
        <f>IF(' Peticions ET'!F297="", "",' Peticions ET'!F297)</f>
        <v/>
      </c>
      <c r="H307" s="30" t="str">
        <f>IF(' Peticions ET'!G297="", "",' Peticions ET'!G297)</f>
        <v/>
      </c>
      <c r="I307" s="40" t="str">
        <f>IF(' Peticions ET'!H297="", "",' Peticions ET'!H297)</f>
        <v/>
      </c>
      <c r="J307" s="40" t="str">
        <f>IF(' Peticions ET'!I297="", "",' Peticions ET'!I297)</f>
        <v/>
      </c>
      <c r="K307" s="40" t="str">
        <f>IF(' Peticions ET'!J297="", "",' Peticions ET'!J297)</f>
        <v/>
      </c>
      <c r="L307" s="30" t="str">
        <f>IF(' Peticions ET'!K297="", "",' Peticions ET'!K297)</f>
        <v/>
      </c>
      <c r="M307" s="30" t="str">
        <f>IF(' Peticions ET'!L297="", "",' Peticions ET'!L297)</f>
        <v/>
      </c>
      <c r="N307" s="30" t="str">
        <f>IF(' Peticions ET'!M297="", "",' Peticions ET'!M297)</f>
        <v/>
      </c>
      <c r="O307" s="40" t="str">
        <f>IF(' Peticions ET'!O297="", "",' Peticions ET'!O297)</f>
        <v/>
      </c>
      <c r="P307" s="7" t="str">
        <f>IF(' Peticions ET'!N297="", "",' Peticions ET'!N297)</f>
        <v/>
      </c>
      <c r="Q307" s="31" t="str">
        <f>IF(' Peticions ET'!R297="", "",' Peticions ET'!R297)</f>
        <v/>
      </c>
      <c r="R307" s="31" t="str">
        <f>IF(' Peticions ET'!S297="", "",' Peticions ET'!S297)</f>
        <v/>
      </c>
      <c r="S307" t="str">
        <f>IF(' Peticions ET'!P297="", "",' Peticions ET'!P297)</f>
        <v/>
      </c>
      <c r="T307" s="264" t="str">
        <f>IF(' Peticions ET'!Q297="", "",' Peticions ET'!Q297)</f>
        <v/>
      </c>
      <c r="U307" s="1"/>
      <c r="V307" s="1"/>
      <c r="W307" s="3"/>
      <c r="X307" s="31"/>
      <c r="Y307" s="31"/>
      <c r="Z307" s="31"/>
      <c r="AA307" s="32"/>
      <c r="AB307" s="33"/>
      <c r="AC307" s="33"/>
      <c r="AD307" s="33"/>
      <c r="AE307" s="33"/>
      <c r="AF307" s="34"/>
      <c r="AG307" s="34"/>
      <c r="AH307" s="34"/>
      <c r="AI307" s="34"/>
      <c r="AJ307" s="35" t="str">
        <f>IF(' Peticions ET'!Z297="", "",' Peticions ET'!Z297)</f>
        <v/>
      </c>
      <c r="AK307" s="143"/>
      <c r="AL307" s="36"/>
      <c r="AM307" s="37" t="str">
        <f t="shared" si="78"/>
        <v/>
      </c>
      <c r="AN307" s="38" t="str">
        <f t="shared" si="79"/>
        <v/>
      </c>
      <c r="AO307" s="39" t="str">
        <f t="shared" si="80"/>
        <v/>
      </c>
      <c r="AP307" s="40" t="str">
        <f t="shared" si="81"/>
        <v/>
      </c>
      <c r="AQ307" s="229" t="str">
        <f t="shared" si="82"/>
        <v/>
      </c>
      <c r="AR307" s="220">
        <f>IF(A307="",0,IF(BJ307="S",COUNTIF($AQ$17:AQ307,AQ307),0))</f>
        <v>0</v>
      </c>
      <c r="AS307" s="41" t="str">
        <f t="shared" si="93"/>
        <v/>
      </c>
      <c r="AT307" s="42">
        <f xml:space="preserve"> IF(AS307&lt;&gt;"",VLOOKUP(AS307,Calculs!$B$2:$C$34,2,FALSE),0)</f>
        <v>0</v>
      </c>
      <c r="AU307" s="42">
        <f>IF(I307&lt;&gt;"",IF(LEFT(I307,1)="S", Calculs!$C$63,0),0)</f>
        <v>0</v>
      </c>
      <c r="AV307" s="42">
        <f>IF(J307&lt;&gt;"",IF(LEFT(J307,1)="S", Calculs!$C$53,0),0)</f>
        <v>0</v>
      </c>
      <c r="AW307" s="42">
        <f>IF(K307&lt;&gt;"",IF(LEFT(K307,1)="S", Calculs!$C$54,0),0)</f>
        <v>0</v>
      </c>
      <c r="AX307" s="43" t="str">
        <f t="shared" si="83"/>
        <v/>
      </c>
      <c r="AY307" s="43" t="str">
        <f t="shared" si="84"/>
        <v/>
      </c>
      <c r="AZ307" s="43">
        <f>SUMIF(Calculs!$B$2:$B$34,AX307,Calculs!$C$2:$C$34)</f>
        <v>0</v>
      </c>
      <c r="BA307" s="42">
        <f>IF(O307&lt;&gt;"",IF(LEFT(O307,1)="S", Calculs!$C$54,0),0)</f>
        <v>0</v>
      </c>
      <c r="BB307" s="42">
        <f>IF(P307&lt;&gt;"",IF(LEFT(P307,1)="S", Calculs!$C$53,0),0)</f>
        <v>0</v>
      </c>
      <c r="BC307" s="229" t="str">
        <f t="shared" si="85"/>
        <v/>
      </c>
      <c r="BD307" s="220">
        <f>IF(A307="",0, IF(BK307="S",COUNTIF($BC$17:BC307,BC307),0))</f>
        <v>0</v>
      </c>
      <c r="BE307" s="42">
        <f xml:space="preserve"> IF(Q307&lt;&gt;"",IF(Q307&lt;&gt;"Sense monitor",VLOOKUP(_xlfn.CONCAT(LEFT(Q307,2),IF(BF307="NO",".SA",".AA")),Calculs!$B$41:$C$48,2,FALSE),0),0)</f>
        <v>0</v>
      </c>
      <c r="BF307" s="42" t="str">
        <f t="shared" si="86"/>
        <v>NO</v>
      </c>
      <c r="BG307" s="43" t="str">
        <f t="shared" si="94"/>
        <v/>
      </c>
      <c r="BH307" s="42">
        <f>SUMIF(Calculs!$B$32:$B$36,TRIM(BG307),Calculs!$C$32:$C$36)</f>
        <v>0</v>
      </c>
      <c r="BI307" s="42">
        <f>IF(T307&lt;&gt;"",IF(LEFT(T307,1)="S", SUMIF(Calculs!$B$67:$B$70, TRIM(BG307), Calculs!$C$67:$C$70),0),0)</f>
        <v>0</v>
      </c>
      <c r="BJ307" s="40" t="str">
        <f t="shared" si="95"/>
        <v>N</v>
      </c>
      <c r="BK307" s="219" t="str">
        <f t="shared" si="87"/>
        <v>N</v>
      </c>
      <c r="BL307" s="42">
        <f t="shared" si="96"/>
        <v>0</v>
      </c>
      <c r="BM307" s="42"/>
      <c r="BN307" s="42"/>
      <c r="BO307" s="42">
        <f>IF(B307="",0,IF(AND(BJ307="S",AR307=1), VLOOKUP(B307,Calculs!$B$94:$D$99,3), 0) + IF(AND(BK307="S",BD307=1), VLOOKUP(B307,Calculs!$B$94:$F$99,5), 0))</f>
        <v>0</v>
      </c>
      <c r="BP307" s="40" t="str">
        <f t="shared" si="88"/>
        <v/>
      </c>
      <c r="BQ307" s="219" t="str">
        <f t="shared" si="89"/>
        <v/>
      </c>
      <c r="BR307" s="264" t="str">
        <f t="shared" si="90"/>
        <v/>
      </c>
      <c r="BS307" s="264" t="str">
        <f t="shared" si="91"/>
        <v/>
      </c>
    </row>
    <row r="308" spans="1:71" ht="12.75" customHeight="1">
      <c r="A308" s="217" t="str">
        <f>IF(' Peticions ET'!A298="", "",' Peticions ET'!A298)</f>
        <v/>
      </c>
      <c r="B308" s="167" t="str">
        <f t="shared" si="92"/>
        <v/>
      </c>
      <c r="C308" s="167" t="str">
        <f>IF(' Peticions ET'!B298="", "",' Peticions ET'!B298)</f>
        <v/>
      </c>
      <c r="D308" s="167" t="str">
        <f>IF(' Peticions ET'!C298="", "",' Peticions ET'!C298)</f>
        <v/>
      </c>
      <c r="E308" s="167" t="str">
        <f>IF(' Peticions ET'!D298="", "",' Peticions ET'!D298)</f>
        <v/>
      </c>
      <c r="F308" s="166" t="str">
        <f>IF(' Peticions ET'!E298="", "",' Peticions ET'!E298)</f>
        <v/>
      </c>
      <c r="G308" s="166" t="str">
        <f>IF(' Peticions ET'!F298="", "",' Peticions ET'!F298)</f>
        <v/>
      </c>
      <c r="H308" s="30" t="str">
        <f>IF(' Peticions ET'!G298="", "",' Peticions ET'!G298)</f>
        <v/>
      </c>
      <c r="I308" s="40" t="str">
        <f>IF(' Peticions ET'!H298="", "",' Peticions ET'!H298)</f>
        <v/>
      </c>
      <c r="J308" s="40" t="str">
        <f>IF(' Peticions ET'!I298="", "",' Peticions ET'!I298)</f>
        <v/>
      </c>
      <c r="K308" s="40" t="str">
        <f>IF(' Peticions ET'!J298="", "",' Peticions ET'!J298)</f>
        <v/>
      </c>
      <c r="L308" s="30" t="str">
        <f>IF(' Peticions ET'!K298="", "",' Peticions ET'!K298)</f>
        <v/>
      </c>
      <c r="M308" s="30" t="str">
        <f>IF(' Peticions ET'!L298="", "",' Peticions ET'!L298)</f>
        <v/>
      </c>
      <c r="N308" s="30" t="str">
        <f>IF(' Peticions ET'!M298="", "",' Peticions ET'!M298)</f>
        <v/>
      </c>
      <c r="O308" s="40" t="str">
        <f>IF(' Peticions ET'!O298="", "",' Peticions ET'!O298)</f>
        <v/>
      </c>
      <c r="P308" s="7" t="str">
        <f>IF(' Peticions ET'!N298="", "",' Peticions ET'!N298)</f>
        <v/>
      </c>
      <c r="Q308" s="31" t="str">
        <f>IF(' Peticions ET'!R298="", "",' Peticions ET'!R298)</f>
        <v/>
      </c>
      <c r="R308" s="31" t="str">
        <f>IF(' Peticions ET'!S298="", "",' Peticions ET'!S298)</f>
        <v/>
      </c>
      <c r="S308" t="str">
        <f>IF(' Peticions ET'!P298="", "",' Peticions ET'!P298)</f>
        <v/>
      </c>
      <c r="T308" s="264" t="str">
        <f>IF(' Peticions ET'!Q298="", "",' Peticions ET'!Q298)</f>
        <v/>
      </c>
      <c r="U308" s="1"/>
      <c r="V308" s="1"/>
      <c r="W308" s="3"/>
      <c r="X308" s="31"/>
      <c r="Y308" s="31"/>
      <c r="Z308" s="31"/>
      <c r="AA308" s="32"/>
      <c r="AB308" s="33"/>
      <c r="AC308" s="33"/>
      <c r="AD308" s="33"/>
      <c r="AE308" s="33"/>
      <c r="AF308" s="34"/>
      <c r="AG308" s="34"/>
      <c r="AH308" s="34"/>
      <c r="AI308" s="34"/>
      <c r="AJ308" s="35" t="str">
        <f>IF(' Peticions ET'!Z298="", "",' Peticions ET'!Z298)</f>
        <v/>
      </c>
      <c r="AK308" s="143"/>
      <c r="AL308" s="36"/>
      <c r="AM308" s="37" t="str">
        <f t="shared" si="78"/>
        <v/>
      </c>
      <c r="AN308" s="38" t="str">
        <f t="shared" si="79"/>
        <v/>
      </c>
      <c r="AO308" s="39" t="str">
        <f t="shared" si="80"/>
        <v/>
      </c>
      <c r="AP308" s="40" t="str">
        <f t="shared" si="81"/>
        <v/>
      </c>
      <c r="AQ308" s="229" t="str">
        <f t="shared" si="82"/>
        <v/>
      </c>
      <c r="AR308" s="220">
        <f>IF(A308="",0,IF(BJ308="S",COUNTIF($AQ$17:AQ308,AQ308),0))</f>
        <v>0</v>
      </c>
      <c r="AS308" s="41" t="str">
        <f t="shared" si="93"/>
        <v/>
      </c>
      <c r="AT308" s="42">
        <f xml:space="preserve"> IF(AS308&lt;&gt;"",VLOOKUP(AS308,Calculs!$B$2:$C$34,2,FALSE),0)</f>
        <v>0</v>
      </c>
      <c r="AU308" s="42">
        <f>IF(I308&lt;&gt;"",IF(LEFT(I308,1)="S", Calculs!$C$63,0),0)</f>
        <v>0</v>
      </c>
      <c r="AV308" s="42">
        <f>IF(J308&lt;&gt;"",IF(LEFT(J308,1)="S", Calculs!$C$53,0),0)</f>
        <v>0</v>
      </c>
      <c r="AW308" s="42">
        <f>IF(K308&lt;&gt;"",IF(LEFT(K308,1)="S", Calculs!$C$54,0),0)</f>
        <v>0</v>
      </c>
      <c r="AX308" s="43" t="str">
        <f t="shared" si="83"/>
        <v/>
      </c>
      <c r="AY308" s="43" t="str">
        <f t="shared" si="84"/>
        <v/>
      </c>
      <c r="AZ308" s="43">
        <f>SUMIF(Calculs!$B$2:$B$34,AX308,Calculs!$C$2:$C$34)</f>
        <v>0</v>
      </c>
      <c r="BA308" s="42">
        <f>IF(O308&lt;&gt;"",IF(LEFT(O308,1)="S", Calculs!$C$54,0),0)</f>
        <v>0</v>
      </c>
      <c r="BB308" s="42">
        <f>IF(P308&lt;&gt;"",IF(LEFT(P308,1)="S", Calculs!$C$53,0),0)</f>
        <v>0</v>
      </c>
      <c r="BC308" s="229" t="str">
        <f t="shared" si="85"/>
        <v/>
      </c>
      <c r="BD308" s="220">
        <f>IF(A308="",0, IF(BK308="S",COUNTIF($BC$17:BC308,BC308),0))</f>
        <v>0</v>
      </c>
      <c r="BE308" s="42">
        <f xml:space="preserve"> IF(Q308&lt;&gt;"",IF(Q308&lt;&gt;"Sense monitor",VLOOKUP(_xlfn.CONCAT(LEFT(Q308,2),IF(BF308="NO",".SA",".AA")),Calculs!$B$41:$C$48,2,FALSE),0),0)</f>
        <v>0</v>
      </c>
      <c r="BF308" s="42" t="str">
        <f t="shared" si="86"/>
        <v>NO</v>
      </c>
      <c r="BG308" s="43" t="str">
        <f t="shared" si="94"/>
        <v/>
      </c>
      <c r="BH308" s="42">
        <f>SUMIF(Calculs!$B$32:$B$36,TRIM(BG308),Calculs!$C$32:$C$36)</f>
        <v>0</v>
      </c>
      <c r="BI308" s="42">
        <f>IF(T308&lt;&gt;"",IF(LEFT(T308,1)="S", SUMIF(Calculs!$B$67:$B$70, TRIM(BG308), Calculs!$C$67:$C$70),0),0)</f>
        <v>0</v>
      </c>
      <c r="BJ308" s="40" t="str">
        <f t="shared" si="95"/>
        <v>N</v>
      </c>
      <c r="BK308" s="219" t="str">
        <f t="shared" si="87"/>
        <v>N</v>
      </c>
      <c r="BL308" s="42">
        <f t="shared" si="96"/>
        <v>0</v>
      </c>
      <c r="BM308" s="42"/>
      <c r="BN308" s="42"/>
      <c r="BO308" s="42">
        <f>IF(B308="",0,IF(AND(BJ308="S",AR308=1), VLOOKUP(B308,Calculs!$B$94:$D$99,3), 0) + IF(AND(BK308="S",BD308=1), VLOOKUP(B308,Calculs!$B$94:$F$99,5), 0))</f>
        <v>0</v>
      </c>
      <c r="BP308" s="40" t="str">
        <f t="shared" si="88"/>
        <v/>
      </c>
      <c r="BQ308" s="219" t="str">
        <f t="shared" si="89"/>
        <v/>
      </c>
      <c r="BR308" s="264" t="str">
        <f t="shared" si="90"/>
        <v/>
      </c>
      <c r="BS308" s="264" t="str">
        <f t="shared" si="91"/>
        <v/>
      </c>
    </row>
    <row r="309" spans="1:71" ht="12.75" customHeight="1">
      <c r="A309" s="217" t="str">
        <f>IF(' Peticions ET'!A299="", "",' Peticions ET'!A299)</f>
        <v/>
      </c>
      <c r="B309" s="167" t="str">
        <f t="shared" si="92"/>
        <v/>
      </c>
      <c r="C309" s="167" t="str">
        <f>IF(' Peticions ET'!B299="", "",' Peticions ET'!B299)</f>
        <v/>
      </c>
      <c r="D309" s="167" t="str">
        <f>IF(' Peticions ET'!C299="", "",' Peticions ET'!C299)</f>
        <v/>
      </c>
      <c r="E309" s="167" t="str">
        <f>IF(' Peticions ET'!D299="", "",' Peticions ET'!D299)</f>
        <v/>
      </c>
      <c r="F309" s="166" t="str">
        <f>IF(' Peticions ET'!E299="", "",' Peticions ET'!E299)</f>
        <v/>
      </c>
      <c r="G309" s="166" t="str">
        <f>IF(' Peticions ET'!F299="", "",' Peticions ET'!F299)</f>
        <v/>
      </c>
      <c r="H309" s="30" t="str">
        <f>IF(' Peticions ET'!G299="", "",' Peticions ET'!G299)</f>
        <v/>
      </c>
      <c r="I309" s="40" t="str">
        <f>IF(' Peticions ET'!H299="", "",' Peticions ET'!H299)</f>
        <v/>
      </c>
      <c r="J309" s="40" t="str">
        <f>IF(' Peticions ET'!I299="", "",' Peticions ET'!I299)</f>
        <v/>
      </c>
      <c r="K309" s="40" t="str">
        <f>IF(' Peticions ET'!J299="", "",' Peticions ET'!J299)</f>
        <v/>
      </c>
      <c r="L309" s="30" t="str">
        <f>IF(' Peticions ET'!K299="", "",' Peticions ET'!K299)</f>
        <v/>
      </c>
      <c r="M309" s="30" t="str">
        <f>IF(' Peticions ET'!L299="", "",' Peticions ET'!L299)</f>
        <v/>
      </c>
      <c r="N309" s="30" t="str">
        <f>IF(' Peticions ET'!M299="", "",' Peticions ET'!M299)</f>
        <v/>
      </c>
      <c r="O309" s="40" t="str">
        <f>IF(' Peticions ET'!O299="", "",' Peticions ET'!O299)</f>
        <v/>
      </c>
      <c r="P309" s="7" t="str">
        <f>IF(' Peticions ET'!N299="", "",' Peticions ET'!N299)</f>
        <v/>
      </c>
      <c r="Q309" s="31" t="str">
        <f>IF(' Peticions ET'!R299="", "",' Peticions ET'!R299)</f>
        <v/>
      </c>
      <c r="R309" s="31" t="str">
        <f>IF(' Peticions ET'!S299="", "",' Peticions ET'!S299)</f>
        <v/>
      </c>
      <c r="S309" t="str">
        <f>IF(' Peticions ET'!P299="", "",' Peticions ET'!P299)</f>
        <v/>
      </c>
      <c r="T309" s="264" t="str">
        <f>IF(' Peticions ET'!Q299="", "",' Peticions ET'!Q299)</f>
        <v/>
      </c>
      <c r="U309" s="1"/>
      <c r="V309" s="1"/>
      <c r="W309" s="3"/>
      <c r="X309" s="31"/>
      <c r="Y309" s="31"/>
      <c r="Z309" s="31"/>
      <c r="AA309" s="32"/>
      <c r="AB309" s="33"/>
      <c r="AC309" s="33"/>
      <c r="AD309" s="33"/>
      <c r="AE309" s="33"/>
      <c r="AF309" s="34"/>
      <c r="AG309" s="34"/>
      <c r="AH309" s="34"/>
      <c r="AI309" s="34"/>
      <c r="AJ309" s="35" t="str">
        <f>IF(' Peticions ET'!Z299="", "",' Peticions ET'!Z299)</f>
        <v/>
      </c>
      <c r="AK309" s="143"/>
      <c r="AL309" s="36"/>
      <c r="AM309" s="37" t="str">
        <f t="shared" si="78"/>
        <v/>
      </c>
      <c r="AN309" s="38" t="str">
        <f t="shared" si="79"/>
        <v/>
      </c>
      <c r="AO309" s="39" t="str">
        <f t="shared" si="80"/>
        <v/>
      </c>
      <c r="AP309" s="40" t="str">
        <f t="shared" si="81"/>
        <v/>
      </c>
      <c r="AQ309" s="229" t="str">
        <f t="shared" si="82"/>
        <v/>
      </c>
      <c r="AR309" s="220">
        <f>IF(A309="",0,IF(BJ309="S",COUNTIF($AQ$17:AQ309,AQ309),0))</f>
        <v>0</v>
      </c>
      <c r="AS309" s="41" t="str">
        <f t="shared" si="93"/>
        <v/>
      </c>
      <c r="AT309" s="42">
        <f xml:space="preserve"> IF(AS309&lt;&gt;"",VLOOKUP(AS309,Calculs!$B$2:$C$34,2,FALSE),0)</f>
        <v>0</v>
      </c>
      <c r="AU309" s="42">
        <f>IF(I309&lt;&gt;"",IF(LEFT(I309,1)="S", Calculs!$C$63,0),0)</f>
        <v>0</v>
      </c>
      <c r="AV309" s="42">
        <f>IF(J309&lt;&gt;"",IF(LEFT(J309,1)="S", Calculs!$C$53,0),0)</f>
        <v>0</v>
      </c>
      <c r="AW309" s="42">
        <f>IF(K309&lt;&gt;"",IF(LEFT(K309,1)="S", Calculs!$C$54,0),0)</f>
        <v>0</v>
      </c>
      <c r="AX309" s="43" t="str">
        <f t="shared" si="83"/>
        <v/>
      </c>
      <c r="AY309" s="43" t="str">
        <f t="shared" si="84"/>
        <v/>
      </c>
      <c r="AZ309" s="43">
        <f>SUMIF(Calculs!$B$2:$B$34,AX309,Calculs!$C$2:$C$34)</f>
        <v>0</v>
      </c>
      <c r="BA309" s="42">
        <f>IF(O309&lt;&gt;"",IF(LEFT(O309,1)="S", Calculs!$C$54,0),0)</f>
        <v>0</v>
      </c>
      <c r="BB309" s="42">
        <f>IF(P309&lt;&gt;"",IF(LEFT(P309,1)="S", Calculs!$C$53,0),0)</f>
        <v>0</v>
      </c>
      <c r="BC309" s="229" t="str">
        <f t="shared" si="85"/>
        <v/>
      </c>
      <c r="BD309" s="220">
        <f>IF(A309="",0, IF(BK309="S",COUNTIF($BC$17:BC309,BC309),0))</f>
        <v>0</v>
      </c>
      <c r="BE309" s="42">
        <f xml:space="preserve"> IF(Q309&lt;&gt;"",IF(Q309&lt;&gt;"Sense monitor",VLOOKUP(_xlfn.CONCAT(LEFT(Q309,2),IF(BF309="NO",".SA",".AA")),Calculs!$B$41:$C$48,2,FALSE),0),0)</f>
        <v>0</v>
      </c>
      <c r="BF309" s="42" t="str">
        <f t="shared" si="86"/>
        <v>NO</v>
      </c>
      <c r="BG309" s="43" t="str">
        <f t="shared" si="94"/>
        <v/>
      </c>
      <c r="BH309" s="42">
        <f>SUMIF(Calculs!$B$32:$B$36,TRIM(BG309),Calculs!$C$32:$C$36)</f>
        <v>0</v>
      </c>
      <c r="BI309" s="42">
        <f>IF(T309&lt;&gt;"",IF(LEFT(T309,1)="S", SUMIF(Calculs!$B$67:$B$70, TRIM(BG309), Calculs!$C$67:$C$70),0),0)</f>
        <v>0</v>
      </c>
      <c r="BJ309" s="40" t="str">
        <f t="shared" si="95"/>
        <v>N</v>
      </c>
      <c r="BK309" s="219" t="str">
        <f t="shared" si="87"/>
        <v>N</v>
      </c>
      <c r="BL309" s="42">
        <f t="shared" si="96"/>
        <v>0</v>
      </c>
      <c r="BM309" s="42"/>
      <c r="BN309" s="42"/>
      <c r="BO309" s="42">
        <f>IF(B309="",0,IF(AND(BJ309="S",AR309=1), VLOOKUP(B309,Calculs!$B$94:$D$99,3), 0) + IF(AND(BK309="S",BD309=1), VLOOKUP(B309,Calculs!$B$94:$F$99,5), 0))</f>
        <v>0</v>
      </c>
      <c r="BP309" s="40" t="str">
        <f t="shared" si="88"/>
        <v/>
      </c>
      <c r="BQ309" s="219" t="str">
        <f t="shared" si="89"/>
        <v/>
      </c>
      <c r="BR309" s="264" t="str">
        <f t="shared" si="90"/>
        <v/>
      </c>
      <c r="BS309" s="264" t="str">
        <f t="shared" si="91"/>
        <v/>
      </c>
    </row>
    <row r="310" spans="1:71" ht="12.75" customHeight="1">
      <c r="A310" s="217" t="str">
        <f>IF(' Peticions ET'!A300="", "",' Peticions ET'!A300)</f>
        <v/>
      </c>
      <c r="B310" s="167" t="str">
        <f t="shared" si="92"/>
        <v/>
      </c>
      <c r="C310" s="167" t="str">
        <f>IF(' Peticions ET'!B300="", "",' Peticions ET'!B300)</f>
        <v/>
      </c>
      <c r="D310" s="167" t="str">
        <f>IF(' Peticions ET'!C300="", "",' Peticions ET'!C300)</f>
        <v/>
      </c>
      <c r="E310" s="167" t="str">
        <f>IF(' Peticions ET'!D300="", "",' Peticions ET'!D300)</f>
        <v/>
      </c>
      <c r="F310" s="166" t="str">
        <f>IF(' Peticions ET'!E300="", "",' Peticions ET'!E300)</f>
        <v/>
      </c>
      <c r="G310" s="166" t="str">
        <f>IF(' Peticions ET'!F300="", "",' Peticions ET'!F300)</f>
        <v/>
      </c>
      <c r="H310" s="30" t="str">
        <f>IF(' Peticions ET'!G300="", "",' Peticions ET'!G300)</f>
        <v/>
      </c>
      <c r="I310" s="40" t="str">
        <f>IF(' Peticions ET'!H300="", "",' Peticions ET'!H300)</f>
        <v/>
      </c>
      <c r="J310" s="40" t="str">
        <f>IF(' Peticions ET'!I300="", "",' Peticions ET'!I300)</f>
        <v/>
      </c>
      <c r="K310" s="40" t="str">
        <f>IF(' Peticions ET'!J300="", "",' Peticions ET'!J300)</f>
        <v/>
      </c>
      <c r="L310" s="30" t="str">
        <f>IF(' Peticions ET'!K300="", "",' Peticions ET'!K300)</f>
        <v/>
      </c>
      <c r="M310" s="30" t="str">
        <f>IF(' Peticions ET'!L300="", "",' Peticions ET'!L300)</f>
        <v/>
      </c>
      <c r="N310" s="30" t="str">
        <f>IF(' Peticions ET'!M300="", "",' Peticions ET'!M300)</f>
        <v/>
      </c>
      <c r="O310" s="40" t="str">
        <f>IF(' Peticions ET'!O300="", "",' Peticions ET'!O300)</f>
        <v/>
      </c>
      <c r="P310" s="7" t="str">
        <f>IF(' Peticions ET'!N300="", "",' Peticions ET'!N300)</f>
        <v/>
      </c>
      <c r="Q310" s="31" t="str">
        <f>IF(' Peticions ET'!R300="", "",' Peticions ET'!R300)</f>
        <v/>
      </c>
      <c r="R310" s="31" t="str">
        <f>IF(' Peticions ET'!S300="", "",' Peticions ET'!S300)</f>
        <v/>
      </c>
      <c r="S310" t="str">
        <f>IF(' Peticions ET'!P300="", "",' Peticions ET'!P300)</f>
        <v/>
      </c>
      <c r="T310" s="264" t="str">
        <f>IF(' Peticions ET'!Q300="", "",' Peticions ET'!Q300)</f>
        <v/>
      </c>
      <c r="U310" s="1"/>
      <c r="V310" s="1"/>
      <c r="W310" s="3"/>
      <c r="X310" s="31"/>
      <c r="Y310" s="31"/>
      <c r="Z310" s="31"/>
      <c r="AA310" s="32"/>
      <c r="AB310" s="33"/>
      <c r="AC310" s="33"/>
      <c r="AD310" s="33"/>
      <c r="AE310" s="33"/>
      <c r="AF310" s="34"/>
      <c r="AG310" s="34"/>
      <c r="AH310" s="34"/>
      <c r="AI310" s="34"/>
      <c r="AJ310" s="35" t="str">
        <f>IF(' Peticions ET'!Z300="", "",' Peticions ET'!Z300)</f>
        <v/>
      </c>
      <c r="AK310" s="143"/>
      <c r="AL310" s="36"/>
      <c r="AM310" s="37" t="str">
        <f t="shared" si="78"/>
        <v/>
      </c>
      <c r="AN310" s="38" t="str">
        <f t="shared" si="79"/>
        <v/>
      </c>
      <c r="AO310" s="39" t="str">
        <f t="shared" si="80"/>
        <v/>
      </c>
      <c r="AP310" s="40" t="str">
        <f t="shared" si="81"/>
        <v/>
      </c>
      <c r="AQ310" s="229" t="str">
        <f t="shared" si="82"/>
        <v/>
      </c>
      <c r="AR310" s="220">
        <f>IF(A310="",0,IF(BJ310="S",COUNTIF($AQ$17:AQ310,AQ310),0))</f>
        <v>0</v>
      </c>
      <c r="AS310" s="41" t="str">
        <f t="shared" si="93"/>
        <v/>
      </c>
      <c r="AT310" s="42">
        <f xml:space="preserve"> IF(AS310&lt;&gt;"",VLOOKUP(AS310,Calculs!$B$2:$C$34,2,FALSE),0)</f>
        <v>0</v>
      </c>
      <c r="AU310" s="42">
        <f>IF(I310&lt;&gt;"",IF(LEFT(I310,1)="S", Calculs!$C$63,0),0)</f>
        <v>0</v>
      </c>
      <c r="AV310" s="42">
        <f>IF(J310&lt;&gt;"",IF(LEFT(J310,1)="S", Calculs!$C$53,0),0)</f>
        <v>0</v>
      </c>
      <c r="AW310" s="42">
        <f>IF(K310&lt;&gt;"",IF(LEFT(K310,1)="S", Calculs!$C$54,0),0)</f>
        <v>0</v>
      </c>
      <c r="AX310" s="43" t="str">
        <f t="shared" si="83"/>
        <v/>
      </c>
      <c r="AY310" s="43" t="str">
        <f t="shared" si="84"/>
        <v/>
      </c>
      <c r="AZ310" s="43">
        <f>SUMIF(Calculs!$B$2:$B$34,AX310,Calculs!$C$2:$C$34)</f>
        <v>0</v>
      </c>
      <c r="BA310" s="42">
        <f>IF(O310&lt;&gt;"",IF(LEFT(O310,1)="S", Calculs!$C$54,0),0)</f>
        <v>0</v>
      </c>
      <c r="BB310" s="42">
        <f>IF(P310&lt;&gt;"",IF(LEFT(P310,1)="S", Calculs!$C$53,0),0)</f>
        <v>0</v>
      </c>
      <c r="BC310" s="229" t="str">
        <f t="shared" si="85"/>
        <v/>
      </c>
      <c r="BD310" s="220">
        <f>IF(A310="",0, IF(BK310="S",COUNTIF($BC$17:BC310,BC310),0))</f>
        <v>0</v>
      </c>
      <c r="BE310" s="42">
        <f xml:space="preserve"> IF(Q310&lt;&gt;"",IF(Q310&lt;&gt;"Sense monitor",VLOOKUP(_xlfn.CONCAT(LEFT(Q310,2),IF(BF310="NO",".SA",".AA")),Calculs!$B$41:$C$48,2,FALSE),0),0)</f>
        <v>0</v>
      </c>
      <c r="BF310" s="42" t="str">
        <f t="shared" si="86"/>
        <v>NO</v>
      </c>
      <c r="BG310" s="43" t="str">
        <f t="shared" si="94"/>
        <v/>
      </c>
      <c r="BH310" s="42">
        <f>SUMIF(Calculs!$B$32:$B$36,TRIM(BG310),Calculs!$C$32:$C$36)</f>
        <v>0</v>
      </c>
      <c r="BI310" s="42">
        <f>IF(T310&lt;&gt;"",IF(LEFT(T310,1)="S", SUMIF(Calculs!$B$67:$B$70, TRIM(BG310), Calculs!$C$67:$C$70),0),0)</f>
        <v>0</v>
      </c>
      <c r="BJ310" s="40" t="str">
        <f t="shared" si="95"/>
        <v>N</v>
      </c>
      <c r="BK310" s="219" t="str">
        <f t="shared" si="87"/>
        <v>N</v>
      </c>
      <c r="BL310" s="42">
        <f t="shared" si="96"/>
        <v>0</v>
      </c>
      <c r="BM310" s="42"/>
      <c r="BN310" s="42"/>
      <c r="BO310" s="42">
        <f>IF(B310="",0,IF(AND(BJ310="S",AR310=1), VLOOKUP(B310,Calculs!$B$94:$D$99,3), 0) + IF(AND(BK310="S",BD310=1), VLOOKUP(B310,Calculs!$B$94:$F$99,5), 0))</f>
        <v>0</v>
      </c>
      <c r="BP310" s="40" t="str">
        <f t="shared" si="88"/>
        <v/>
      </c>
      <c r="BQ310" s="219" t="str">
        <f t="shared" si="89"/>
        <v/>
      </c>
      <c r="BR310" s="264" t="str">
        <f t="shared" si="90"/>
        <v/>
      </c>
      <c r="BS310" s="264" t="str">
        <f t="shared" si="91"/>
        <v/>
      </c>
    </row>
    <row r="311" spans="1:71" ht="12.75" customHeight="1">
      <c r="A311" s="217" t="str">
        <f>IF(' Peticions ET'!A301="", "",' Peticions ET'!A301)</f>
        <v/>
      </c>
      <c r="B311" s="167" t="str">
        <f t="shared" si="92"/>
        <v/>
      </c>
      <c r="C311" s="167" t="str">
        <f>IF(' Peticions ET'!B301="", "",' Peticions ET'!B301)</f>
        <v/>
      </c>
      <c r="D311" s="167" t="str">
        <f>IF(' Peticions ET'!C301="", "",' Peticions ET'!C301)</f>
        <v/>
      </c>
      <c r="E311" s="167" t="str">
        <f>IF(' Peticions ET'!D301="", "",' Peticions ET'!D301)</f>
        <v/>
      </c>
      <c r="F311" s="166" t="str">
        <f>IF(' Peticions ET'!E301="", "",' Peticions ET'!E301)</f>
        <v/>
      </c>
      <c r="G311" s="166" t="str">
        <f>IF(' Peticions ET'!F301="", "",' Peticions ET'!F301)</f>
        <v/>
      </c>
      <c r="H311" s="30" t="str">
        <f>IF(' Peticions ET'!G301="", "",' Peticions ET'!G301)</f>
        <v/>
      </c>
      <c r="I311" s="40" t="str">
        <f>IF(' Peticions ET'!H301="", "",' Peticions ET'!H301)</f>
        <v/>
      </c>
      <c r="J311" s="40" t="str">
        <f>IF(' Peticions ET'!I301="", "",' Peticions ET'!I301)</f>
        <v/>
      </c>
      <c r="K311" s="40" t="str">
        <f>IF(' Peticions ET'!J301="", "",' Peticions ET'!J301)</f>
        <v/>
      </c>
      <c r="L311" s="30" t="str">
        <f>IF(' Peticions ET'!K301="", "",' Peticions ET'!K301)</f>
        <v/>
      </c>
      <c r="M311" s="30" t="str">
        <f>IF(' Peticions ET'!L301="", "",' Peticions ET'!L301)</f>
        <v/>
      </c>
      <c r="N311" s="30" t="str">
        <f>IF(' Peticions ET'!M301="", "",' Peticions ET'!M301)</f>
        <v/>
      </c>
      <c r="O311" s="40" t="str">
        <f>IF(' Peticions ET'!O301="", "",' Peticions ET'!O301)</f>
        <v/>
      </c>
      <c r="P311" s="7" t="str">
        <f>IF(' Peticions ET'!N301="", "",' Peticions ET'!N301)</f>
        <v/>
      </c>
      <c r="Q311" s="31" t="str">
        <f>IF(' Peticions ET'!R301="", "",' Peticions ET'!R301)</f>
        <v/>
      </c>
      <c r="R311" s="31" t="str">
        <f>IF(' Peticions ET'!S301="", "",' Peticions ET'!S301)</f>
        <v/>
      </c>
      <c r="S311" t="str">
        <f>IF(' Peticions ET'!P301="", "",' Peticions ET'!P301)</f>
        <v/>
      </c>
      <c r="T311" s="264" t="str">
        <f>IF(' Peticions ET'!Q301="", "",' Peticions ET'!Q301)</f>
        <v/>
      </c>
      <c r="U311" s="1"/>
      <c r="V311" s="1"/>
      <c r="W311" s="3"/>
      <c r="X311" s="31"/>
      <c r="Y311" s="31"/>
      <c r="Z311" s="31"/>
      <c r="AA311" s="32"/>
      <c r="AB311" s="33"/>
      <c r="AC311" s="33"/>
      <c r="AD311" s="33"/>
      <c r="AE311" s="33"/>
      <c r="AF311" s="34"/>
      <c r="AG311" s="34"/>
      <c r="AH311" s="34"/>
      <c r="AI311" s="34"/>
      <c r="AJ311" s="35" t="str">
        <f>IF(' Peticions ET'!Z301="", "",' Peticions ET'!Z301)</f>
        <v/>
      </c>
      <c r="AK311" s="143"/>
      <c r="AL311" s="36"/>
      <c r="AM311" s="37" t="str">
        <f t="shared" si="78"/>
        <v/>
      </c>
      <c r="AN311" s="38" t="str">
        <f t="shared" si="79"/>
        <v/>
      </c>
      <c r="AO311" s="39" t="str">
        <f t="shared" si="80"/>
        <v/>
      </c>
      <c r="AP311" s="40" t="str">
        <f t="shared" si="81"/>
        <v/>
      </c>
      <c r="AQ311" s="229" t="str">
        <f t="shared" si="82"/>
        <v/>
      </c>
      <c r="AR311" s="220">
        <f>IF(A311="",0,IF(BJ311="S",COUNTIF($AQ$17:AQ311,AQ311),0))</f>
        <v>0</v>
      </c>
      <c r="AS311" s="41" t="str">
        <f t="shared" si="93"/>
        <v/>
      </c>
      <c r="AT311" s="42">
        <f xml:space="preserve"> IF(AS311&lt;&gt;"",VLOOKUP(AS311,Calculs!$B$2:$C$34,2,FALSE),0)</f>
        <v>0</v>
      </c>
      <c r="AU311" s="42">
        <f>IF(I311&lt;&gt;"",IF(LEFT(I311,1)="S", Calculs!$C$63,0),0)</f>
        <v>0</v>
      </c>
      <c r="AV311" s="42">
        <f>IF(J311&lt;&gt;"",IF(LEFT(J311,1)="S", Calculs!$C$53,0),0)</f>
        <v>0</v>
      </c>
      <c r="AW311" s="42">
        <f>IF(K311&lt;&gt;"",IF(LEFT(K311,1)="S", Calculs!$C$54,0),0)</f>
        <v>0</v>
      </c>
      <c r="AX311" s="43" t="str">
        <f t="shared" si="83"/>
        <v/>
      </c>
      <c r="AY311" s="43" t="str">
        <f t="shared" si="84"/>
        <v/>
      </c>
      <c r="AZ311" s="43">
        <f>SUMIF(Calculs!$B$2:$B$34,AX311,Calculs!$C$2:$C$34)</f>
        <v>0</v>
      </c>
      <c r="BA311" s="42">
        <f>IF(O311&lt;&gt;"",IF(LEFT(O311,1)="S", Calculs!$C$54,0),0)</f>
        <v>0</v>
      </c>
      <c r="BB311" s="42">
        <f>IF(P311&lt;&gt;"",IF(LEFT(P311,1)="S", Calculs!$C$53,0),0)</f>
        <v>0</v>
      </c>
      <c r="BC311" s="229" t="str">
        <f t="shared" si="85"/>
        <v/>
      </c>
      <c r="BD311" s="220">
        <f>IF(A311="",0, IF(BK311="S",COUNTIF($BC$17:BC311,BC311),0))</f>
        <v>0</v>
      </c>
      <c r="BE311" s="42">
        <f xml:space="preserve"> IF(Q311&lt;&gt;"",IF(Q311&lt;&gt;"Sense monitor",VLOOKUP(_xlfn.CONCAT(LEFT(Q311,2),IF(BF311="NO",".SA",".AA")),Calculs!$B$41:$C$48,2,FALSE),0),0)</f>
        <v>0</v>
      </c>
      <c r="BF311" s="42" t="str">
        <f t="shared" si="86"/>
        <v>NO</v>
      </c>
      <c r="BG311" s="43" t="str">
        <f t="shared" si="94"/>
        <v/>
      </c>
      <c r="BH311" s="42">
        <f>SUMIF(Calculs!$B$32:$B$36,TRIM(BG311),Calculs!$C$32:$C$36)</f>
        <v>0</v>
      </c>
      <c r="BI311" s="42">
        <f>IF(T311&lt;&gt;"",IF(LEFT(T311,1)="S", SUMIF(Calculs!$B$67:$B$70, TRIM(BG311), Calculs!$C$67:$C$70),0),0)</f>
        <v>0</v>
      </c>
      <c r="BJ311" s="40" t="str">
        <f t="shared" si="95"/>
        <v>N</v>
      </c>
      <c r="BK311" s="219" t="str">
        <f t="shared" si="87"/>
        <v>N</v>
      </c>
      <c r="BL311" s="42">
        <f t="shared" si="96"/>
        <v>0</v>
      </c>
      <c r="BM311" s="42"/>
      <c r="BN311" s="42"/>
      <c r="BO311" s="42">
        <f>IF(B311="",0,IF(AND(BJ311="S",AR311=1), VLOOKUP(B311,Calculs!$B$94:$D$99,3), 0) + IF(AND(BK311="S",BD311=1), VLOOKUP(B311,Calculs!$B$94:$F$99,5), 0))</f>
        <v>0</v>
      </c>
      <c r="BP311" s="40" t="str">
        <f t="shared" si="88"/>
        <v/>
      </c>
      <c r="BQ311" s="219" t="str">
        <f t="shared" si="89"/>
        <v/>
      </c>
      <c r="BR311" s="264" t="str">
        <f t="shared" si="90"/>
        <v/>
      </c>
      <c r="BS311" s="264" t="str">
        <f t="shared" si="91"/>
        <v/>
      </c>
    </row>
    <row r="312" spans="1:71" ht="12.75" customHeight="1">
      <c r="A312" s="217" t="str">
        <f>IF(' Peticions ET'!A302="", "",' Peticions ET'!A302)</f>
        <v/>
      </c>
      <c r="B312" s="167" t="str">
        <f t="shared" si="92"/>
        <v/>
      </c>
      <c r="C312" s="167" t="str">
        <f>IF(' Peticions ET'!B302="", "",' Peticions ET'!B302)</f>
        <v/>
      </c>
      <c r="D312" s="167" t="str">
        <f>IF(' Peticions ET'!C302="", "",' Peticions ET'!C302)</f>
        <v/>
      </c>
      <c r="E312" s="167" t="str">
        <f>IF(' Peticions ET'!D302="", "",' Peticions ET'!D302)</f>
        <v/>
      </c>
      <c r="F312" s="166" t="str">
        <f>IF(' Peticions ET'!E302="", "",' Peticions ET'!E302)</f>
        <v/>
      </c>
      <c r="G312" s="166" t="str">
        <f>IF(' Peticions ET'!F302="", "",' Peticions ET'!F302)</f>
        <v/>
      </c>
      <c r="H312" s="30" t="str">
        <f>IF(' Peticions ET'!G302="", "",' Peticions ET'!G302)</f>
        <v/>
      </c>
      <c r="I312" s="40" t="str">
        <f>IF(' Peticions ET'!H302="", "",' Peticions ET'!H302)</f>
        <v/>
      </c>
      <c r="J312" s="40" t="str">
        <f>IF(' Peticions ET'!I302="", "",' Peticions ET'!I302)</f>
        <v/>
      </c>
      <c r="K312" s="40" t="str">
        <f>IF(' Peticions ET'!J302="", "",' Peticions ET'!J302)</f>
        <v/>
      </c>
      <c r="L312" s="30" t="str">
        <f>IF(' Peticions ET'!K302="", "",' Peticions ET'!K302)</f>
        <v/>
      </c>
      <c r="M312" s="30" t="str">
        <f>IF(' Peticions ET'!L302="", "",' Peticions ET'!L302)</f>
        <v/>
      </c>
      <c r="N312" s="30" t="str">
        <f>IF(' Peticions ET'!M302="", "",' Peticions ET'!M302)</f>
        <v/>
      </c>
      <c r="O312" s="40" t="str">
        <f>IF(' Peticions ET'!O302="", "",' Peticions ET'!O302)</f>
        <v/>
      </c>
      <c r="P312" s="7" t="str">
        <f>IF(' Peticions ET'!N302="", "",' Peticions ET'!N302)</f>
        <v/>
      </c>
      <c r="Q312" s="31" t="str">
        <f>IF(' Peticions ET'!R302="", "",' Peticions ET'!R302)</f>
        <v/>
      </c>
      <c r="R312" s="31" t="str">
        <f>IF(' Peticions ET'!S302="", "",' Peticions ET'!S302)</f>
        <v/>
      </c>
      <c r="S312" t="str">
        <f>IF(' Peticions ET'!P302="", "",' Peticions ET'!P302)</f>
        <v/>
      </c>
      <c r="T312" s="264" t="str">
        <f>IF(' Peticions ET'!Q302="", "",' Peticions ET'!Q302)</f>
        <v/>
      </c>
      <c r="U312" s="1"/>
      <c r="V312" s="1"/>
      <c r="W312" s="3"/>
      <c r="X312" s="31"/>
      <c r="Y312" s="31"/>
      <c r="Z312" s="31"/>
      <c r="AA312" s="32"/>
      <c r="AB312" s="33"/>
      <c r="AC312" s="33"/>
      <c r="AD312" s="33"/>
      <c r="AE312" s="33"/>
      <c r="AF312" s="34"/>
      <c r="AG312" s="34"/>
      <c r="AH312" s="34"/>
      <c r="AI312" s="34"/>
      <c r="AJ312" s="35" t="str">
        <f>IF(' Peticions ET'!Z302="", "",' Peticions ET'!Z302)</f>
        <v/>
      </c>
      <c r="AK312" s="143"/>
      <c r="AL312" s="36"/>
      <c r="AM312" s="37" t="str">
        <f t="shared" si="78"/>
        <v/>
      </c>
      <c r="AN312" s="38" t="str">
        <f t="shared" si="79"/>
        <v/>
      </c>
      <c r="AO312" s="39" t="str">
        <f t="shared" si="80"/>
        <v/>
      </c>
      <c r="AP312" s="40" t="str">
        <f t="shared" si="81"/>
        <v/>
      </c>
      <c r="AQ312" s="229" t="str">
        <f t="shared" si="82"/>
        <v/>
      </c>
      <c r="AR312" s="220">
        <f>IF(A312="",0,IF(BJ312="S",COUNTIF($AQ$17:AQ312,AQ312),0))</f>
        <v>0</v>
      </c>
      <c r="AS312" s="41" t="str">
        <f t="shared" si="93"/>
        <v/>
      </c>
      <c r="AT312" s="42">
        <f xml:space="preserve"> IF(AS312&lt;&gt;"",VLOOKUP(AS312,Calculs!$B$2:$C$34,2,FALSE),0)</f>
        <v>0</v>
      </c>
      <c r="AU312" s="42">
        <f>IF(I312&lt;&gt;"",IF(LEFT(I312,1)="S", Calculs!$C$63,0),0)</f>
        <v>0</v>
      </c>
      <c r="AV312" s="42">
        <f>IF(J312&lt;&gt;"",IF(LEFT(J312,1)="S", Calculs!$C$53,0),0)</f>
        <v>0</v>
      </c>
      <c r="AW312" s="42">
        <f>IF(K312&lt;&gt;"",IF(LEFT(K312,1)="S", Calculs!$C$54,0),0)</f>
        <v>0</v>
      </c>
      <c r="AX312" s="43" t="str">
        <f t="shared" si="83"/>
        <v/>
      </c>
      <c r="AY312" s="43" t="str">
        <f t="shared" si="84"/>
        <v/>
      </c>
      <c r="AZ312" s="43">
        <f>SUMIF(Calculs!$B$2:$B$34,AX312,Calculs!$C$2:$C$34)</f>
        <v>0</v>
      </c>
      <c r="BA312" s="42">
        <f>IF(O312&lt;&gt;"",IF(LEFT(O312,1)="S", Calculs!$C$54,0),0)</f>
        <v>0</v>
      </c>
      <c r="BB312" s="42">
        <f>IF(P312&lt;&gt;"",IF(LEFT(P312,1)="S", Calculs!$C$53,0),0)</f>
        <v>0</v>
      </c>
      <c r="BC312" s="229" t="str">
        <f t="shared" si="85"/>
        <v/>
      </c>
      <c r="BD312" s="220">
        <f>IF(A312="",0, IF(BK312="S",COUNTIF($BC$17:BC312,BC312),0))</f>
        <v>0</v>
      </c>
      <c r="BE312" s="42">
        <f xml:space="preserve"> IF(Q312&lt;&gt;"",IF(Q312&lt;&gt;"Sense monitor",VLOOKUP(_xlfn.CONCAT(LEFT(Q312,2),IF(BF312="NO",".SA",".AA")),Calculs!$B$41:$C$48,2,FALSE),0),0)</f>
        <v>0</v>
      </c>
      <c r="BF312" s="42" t="str">
        <f t="shared" si="86"/>
        <v>NO</v>
      </c>
      <c r="BG312" s="43" t="str">
        <f t="shared" si="94"/>
        <v/>
      </c>
      <c r="BH312" s="42">
        <f>SUMIF(Calculs!$B$32:$B$36,TRIM(BG312),Calculs!$C$32:$C$36)</f>
        <v>0</v>
      </c>
      <c r="BI312" s="42">
        <f>IF(T312&lt;&gt;"",IF(LEFT(T312,1)="S", SUMIF(Calculs!$B$67:$B$70, TRIM(BG312), Calculs!$C$67:$C$70),0),0)</f>
        <v>0</v>
      </c>
      <c r="BJ312" s="40" t="str">
        <f t="shared" si="95"/>
        <v>N</v>
      </c>
      <c r="BK312" s="219" t="str">
        <f t="shared" si="87"/>
        <v>N</v>
      </c>
      <c r="BL312" s="42">
        <f t="shared" si="96"/>
        <v>0</v>
      </c>
      <c r="BM312" s="42"/>
      <c r="BN312" s="42"/>
      <c r="BO312" s="42">
        <f>IF(B312="",0,IF(AND(BJ312="S",AR312=1), VLOOKUP(B312,Calculs!$B$94:$D$99,3), 0) + IF(AND(BK312="S",BD312=1), VLOOKUP(B312,Calculs!$B$94:$F$99,5), 0))</f>
        <v>0</v>
      </c>
      <c r="BP312" s="40" t="str">
        <f t="shared" si="88"/>
        <v/>
      </c>
      <c r="BQ312" s="219" t="str">
        <f t="shared" si="89"/>
        <v/>
      </c>
      <c r="BR312" s="264" t="str">
        <f t="shared" si="90"/>
        <v/>
      </c>
      <c r="BS312" s="264" t="str">
        <f t="shared" si="91"/>
        <v/>
      </c>
    </row>
    <row r="313" spans="1:71" ht="12.75" customHeight="1">
      <c r="A313" s="217" t="str">
        <f>IF(' Peticions ET'!A303="", "",' Peticions ET'!A303)</f>
        <v/>
      </c>
      <c r="B313" s="167" t="str">
        <f t="shared" si="92"/>
        <v/>
      </c>
      <c r="C313" s="167" t="str">
        <f>IF(' Peticions ET'!B303="", "",' Peticions ET'!B303)</f>
        <v/>
      </c>
      <c r="D313" s="167" t="str">
        <f>IF(' Peticions ET'!C303="", "",' Peticions ET'!C303)</f>
        <v/>
      </c>
      <c r="E313" s="167" t="str">
        <f>IF(' Peticions ET'!D303="", "",' Peticions ET'!D303)</f>
        <v/>
      </c>
      <c r="F313" s="166" t="str">
        <f>IF(' Peticions ET'!E303="", "",' Peticions ET'!E303)</f>
        <v/>
      </c>
      <c r="G313" s="166" t="str">
        <f>IF(' Peticions ET'!F303="", "",' Peticions ET'!F303)</f>
        <v/>
      </c>
      <c r="H313" s="30" t="str">
        <f>IF(' Peticions ET'!G303="", "",' Peticions ET'!G303)</f>
        <v/>
      </c>
      <c r="I313" s="40" t="str">
        <f>IF(' Peticions ET'!H303="", "",' Peticions ET'!H303)</f>
        <v/>
      </c>
      <c r="J313" s="40" t="str">
        <f>IF(' Peticions ET'!I303="", "",' Peticions ET'!I303)</f>
        <v/>
      </c>
      <c r="K313" s="40" t="str">
        <f>IF(' Peticions ET'!J303="", "",' Peticions ET'!J303)</f>
        <v/>
      </c>
      <c r="L313" s="30" t="str">
        <f>IF(' Peticions ET'!K303="", "",' Peticions ET'!K303)</f>
        <v/>
      </c>
      <c r="M313" s="30" t="str">
        <f>IF(' Peticions ET'!L303="", "",' Peticions ET'!L303)</f>
        <v/>
      </c>
      <c r="N313" s="30" t="str">
        <f>IF(' Peticions ET'!M303="", "",' Peticions ET'!M303)</f>
        <v/>
      </c>
      <c r="O313" s="40" t="str">
        <f>IF(' Peticions ET'!O303="", "",' Peticions ET'!O303)</f>
        <v/>
      </c>
      <c r="P313" s="7" t="str">
        <f>IF(' Peticions ET'!N303="", "",' Peticions ET'!N303)</f>
        <v/>
      </c>
      <c r="Q313" s="31" t="str">
        <f>IF(' Peticions ET'!R303="", "",' Peticions ET'!R303)</f>
        <v/>
      </c>
      <c r="R313" s="31" t="str">
        <f>IF(' Peticions ET'!S303="", "",' Peticions ET'!S303)</f>
        <v/>
      </c>
      <c r="S313" t="str">
        <f>IF(' Peticions ET'!P303="", "",' Peticions ET'!P303)</f>
        <v/>
      </c>
      <c r="T313" s="264" t="str">
        <f>IF(' Peticions ET'!Q303="", "",' Peticions ET'!Q303)</f>
        <v/>
      </c>
      <c r="U313" s="1"/>
      <c r="V313" s="1"/>
      <c r="W313" s="3"/>
      <c r="X313" s="31"/>
      <c r="Y313" s="31"/>
      <c r="Z313" s="31"/>
      <c r="AA313" s="32"/>
      <c r="AB313" s="33"/>
      <c r="AC313" s="33"/>
      <c r="AD313" s="33"/>
      <c r="AE313" s="33"/>
      <c r="AF313" s="34"/>
      <c r="AG313" s="34"/>
      <c r="AH313" s="34"/>
      <c r="AI313" s="34"/>
      <c r="AJ313" s="35" t="str">
        <f>IF(' Peticions ET'!Z303="", "",' Peticions ET'!Z303)</f>
        <v/>
      </c>
      <c r="AK313" s="143"/>
      <c r="AL313" s="36"/>
      <c r="AM313" s="37" t="str">
        <f t="shared" si="78"/>
        <v/>
      </c>
      <c r="AN313" s="38" t="str">
        <f t="shared" si="79"/>
        <v/>
      </c>
      <c r="AO313" s="39" t="str">
        <f t="shared" si="80"/>
        <v/>
      </c>
      <c r="AP313" s="40" t="str">
        <f t="shared" si="81"/>
        <v/>
      </c>
      <c r="AQ313" s="229" t="str">
        <f t="shared" si="82"/>
        <v/>
      </c>
      <c r="AR313" s="220">
        <f>IF(A313="",0,IF(BJ313="S",COUNTIF($AQ$17:AQ313,AQ313),0))</f>
        <v>0</v>
      </c>
      <c r="AS313" s="41" t="str">
        <f t="shared" si="93"/>
        <v/>
      </c>
      <c r="AT313" s="42">
        <f xml:space="preserve"> IF(AS313&lt;&gt;"",VLOOKUP(AS313,Calculs!$B$2:$C$34,2,FALSE),0)</f>
        <v>0</v>
      </c>
      <c r="AU313" s="42">
        <f>IF(I313&lt;&gt;"",IF(LEFT(I313,1)="S", Calculs!$C$63,0),0)</f>
        <v>0</v>
      </c>
      <c r="AV313" s="42">
        <f>IF(J313&lt;&gt;"",IF(LEFT(J313,1)="S", Calculs!$C$53,0),0)</f>
        <v>0</v>
      </c>
      <c r="AW313" s="42">
        <f>IF(K313&lt;&gt;"",IF(LEFT(K313,1)="S", Calculs!$C$54,0),0)</f>
        <v>0</v>
      </c>
      <c r="AX313" s="43" t="str">
        <f t="shared" si="83"/>
        <v/>
      </c>
      <c r="AY313" s="43" t="str">
        <f t="shared" si="84"/>
        <v/>
      </c>
      <c r="AZ313" s="43">
        <f>SUMIF(Calculs!$B$2:$B$34,AX313,Calculs!$C$2:$C$34)</f>
        <v>0</v>
      </c>
      <c r="BA313" s="42">
        <f>IF(O313&lt;&gt;"",IF(LEFT(O313,1)="S", Calculs!$C$54,0),0)</f>
        <v>0</v>
      </c>
      <c r="BB313" s="42">
        <f>IF(P313&lt;&gt;"",IF(LEFT(P313,1)="S", Calculs!$C$53,0),0)</f>
        <v>0</v>
      </c>
      <c r="BC313" s="229" t="str">
        <f t="shared" si="85"/>
        <v/>
      </c>
      <c r="BD313" s="220">
        <f>IF(A313="",0, IF(BK313="S",COUNTIF($BC$17:BC313,BC313),0))</f>
        <v>0</v>
      </c>
      <c r="BE313" s="42">
        <f xml:space="preserve"> IF(Q313&lt;&gt;"",IF(Q313&lt;&gt;"Sense monitor",VLOOKUP(_xlfn.CONCAT(LEFT(Q313,2),IF(BF313="NO",".SA",".AA")),Calculs!$B$41:$C$48,2,FALSE),0),0)</f>
        <v>0</v>
      </c>
      <c r="BF313" s="42" t="str">
        <f t="shared" si="86"/>
        <v>NO</v>
      </c>
      <c r="BG313" s="43" t="str">
        <f t="shared" si="94"/>
        <v/>
      </c>
      <c r="BH313" s="42">
        <f>SUMIF(Calculs!$B$32:$B$36,TRIM(BG313),Calculs!$C$32:$C$36)</f>
        <v>0</v>
      </c>
      <c r="BI313" s="42">
        <f>IF(T313&lt;&gt;"",IF(LEFT(T313,1)="S", SUMIF(Calculs!$B$67:$B$70, TRIM(BG313), Calculs!$C$67:$C$70),0),0)</f>
        <v>0</v>
      </c>
      <c r="BJ313" s="40" t="str">
        <f t="shared" si="95"/>
        <v>N</v>
      </c>
      <c r="BK313" s="219" t="str">
        <f t="shared" si="87"/>
        <v>N</v>
      </c>
      <c r="BL313" s="42">
        <f t="shared" si="96"/>
        <v>0</v>
      </c>
      <c r="BM313" s="42"/>
      <c r="BN313" s="42"/>
      <c r="BO313" s="42">
        <f>IF(B313="",0,IF(AND(BJ313="S",AR313=1), VLOOKUP(B313,Calculs!$B$94:$D$99,3), 0) + IF(AND(BK313="S",BD313=1), VLOOKUP(B313,Calculs!$B$94:$F$99,5), 0))</f>
        <v>0</v>
      </c>
      <c r="BP313" s="40" t="str">
        <f t="shared" si="88"/>
        <v/>
      </c>
      <c r="BQ313" s="219" t="str">
        <f t="shared" si="89"/>
        <v/>
      </c>
      <c r="BR313" s="264" t="str">
        <f t="shared" si="90"/>
        <v/>
      </c>
      <c r="BS313" s="264" t="str">
        <f t="shared" si="91"/>
        <v/>
      </c>
    </row>
    <row r="314" spans="1:71" ht="12.75" customHeight="1">
      <c r="A314" s="217" t="str">
        <f>IF(' Peticions ET'!A304="", "",' Peticions ET'!A304)</f>
        <v/>
      </c>
      <c r="B314" s="167" t="str">
        <f t="shared" si="92"/>
        <v/>
      </c>
      <c r="C314" s="167" t="str">
        <f>IF(' Peticions ET'!B304="", "",' Peticions ET'!B304)</f>
        <v/>
      </c>
      <c r="D314" s="167" t="str">
        <f>IF(' Peticions ET'!C304="", "",' Peticions ET'!C304)</f>
        <v/>
      </c>
      <c r="E314" s="167" t="str">
        <f>IF(' Peticions ET'!D304="", "",' Peticions ET'!D304)</f>
        <v/>
      </c>
      <c r="F314" s="166" t="str">
        <f>IF(' Peticions ET'!E304="", "",' Peticions ET'!E304)</f>
        <v/>
      </c>
      <c r="G314" s="166" t="str">
        <f>IF(' Peticions ET'!F304="", "",' Peticions ET'!F304)</f>
        <v/>
      </c>
      <c r="H314" s="30" t="str">
        <f>IF(' Peticions ET'!G304="", "",' Peticions ET'!G304)</f>
        <v/>
      </c>
      <c r="I314" s="40" t="str">
        <f>IF(' Peticions ET'!H304="", "",' Peticions ET'!H304)</f>
        <v/>
      </c>
      <c r="J314" s="40" t="str">
        <f>IF(' Peticions ET'!I304="", "",' Peticions ET'!I304)</f>
        <v/>
      </c>
      <c r="K314" s="40" t="str">
        <f>IF(' Peticions ET'!J304="", "",' Peticions ET'!J304)</f>
        <v/>
      </c>
      <c r="L314" s="30" t="str">
        <f>IF(' Peticions ET'!K304="", "",' Peticions ET'!K304)</f>
        <v/>
      </c>
      <c r="M314" s="30" t="str">
        <f>IF(' Peticions ET'!L304="", "",' Peticions ET'!L304)</f>
        <v/>
      </c>
      <c r="N314" s="30" t="str">
        <f>IF(' Peticions ET'!M304="", "",' Peticions ET'!M304)</f>
        <v/>
      </c>
      <c r="O314" s="40" t="str">
        <f>IF(' Peticions ET'!O304="", "",' Peticions ET'!O304)</f>
        <v/>
      </c>
      <c r="P314" s="7" t="str">
        <f>IF(' Peticions ET'!N304="", "",' Peticions ET'!N304)</f>
        <v/>
      </c>
      <c r="Q314" s="31" t="str">
        <f>IF(' Peticions ET'!R304="", "",' Peticions ET'!R304)</f>
        <v/>
      </c>
      <c r="R314" s="31" t="str">
        <f>IF(' Peticions ET'!S304="", "",' Peticions ET'!S304)</f>
        <v/>
      </c>
      <c r="S314" t="str">
        <f>IF(' Peticions ET'!P304="", "",' Peticions ET'!P304)</f>
        <v/>
      </c>
      <c r="T314" s="264" t="str">
        <f>IF(' Peticions ET'!Q304="", "",' Peticions ET'!Q304)</f>
        <v/>
      </c>
      <c r="U314" s="1"/>
      <c r="V314" s="1"/>
      <c r="W314" s="3"/>
      <c r="X314" s="31"/>
      <c r="Y314" s="31"/>
      <c r="Z314" s="31"/>
      <c r="AA314" s="32"/>
      <c r="AB314" s="33"/>
      <c r="AC314" s="33"/>
      <c r="AD314" s="33"/>
      <c r="AE314" s="33"/>
      <c r="AF314" s="34"/>
      <c r="AG314" s="34"/>
      <c r="AH314" s="34"/>
      <c r="AI314" s="34"/>
      <c r="AJ314" s="35" t="str">
        <f>IF(' Peticions ET'!Z304="", "",' Peticions ET'!Z304)</f>
        <v/>
      </c>
      <c r="AK314" s="143"/>
      <c r="AL314" s="36"/>
      <c r="AM314" s="37" t="str">
        <f t="shared" si="78"/>
        <v/>
      </c>
      <c r="AN314" s="38" t="str">
        <f t="shared" si="79"/>
        <v/>
      </c>
      <c r="AO314" s="39" t="str">
        <f t="shared" si="80"/>
        <v/>
      </c>
      <c r="AP314" s="40" t="str">
        <f t="shared" si="81"/>
        <v/>
      </c>
      <c r="AQ314" s="229" t="str">
        <f t="shared" si="82"/>
        <v/>
      </c>
      <c r="AR314" s="220">
        <f>IF(A314="",0,IF(BJ314="S",COUNTIF($AQ$17:AQ314,AQ314),0))</f>
        <v>0</v>
      </c>
      <c r="AS314" s="41" t="str">
        <f t="shared" si="93"/>
        <v/>
      </c>
      <c r="AT314" s="42">
        <f xml:space="preserve"> IF(AS314&lt;&gt;"",VLOOKUP(AS314,Calculs!$B$2:$C$34,2,FALSE),0)</f>
        <v>0</v>
      </c>
      <c r="AU314" s="42">
        <f>IF(I314&lt;&gt;"",IF(LEFT(I314,1)="S", Calculs!$C$63,0),0)</f>
        <v>0</v>
      </c>
      <c r="AV314" s="42">
        <f>IF(J314&lt;&gt;"",IF(LEFT(J314,1)="S", Calculs!$C$53,0),0)</f>
        <v>0</v>
      </c>
      <c r="AW314" s="42">
        <f>IF(K314&lt;&gt;"",IF(LEFT(K314,1)="S", Calculs!$C$54,0),0)</f>
        <v>0</v>
      </c>
      <c r="AX314" s="43" t="str">
        <f t="shared" si="83"/>
        <v/>
      </c>
      <c r="AY314" s="43" t="str">
        <f t="shared" si="84"/>
        <v/>
      </c>
      <c r="AZ314" s="43">
        <f>SUMIF(Calculs!$B$2:$B$34,AX314,Calculs!$C$2:$C$34)</f>
        <v>0</v>
      </c>
      <c r="BA314" s="42">
        <f>IF(O314&lt;&gt;"",IF(LEFT(O314,1)="S", Calculs!$C$54,0),0)</f>
        <v>0</v>
      </c>
      <c r="BB314" s="42">
        <f>IF(P314&lt;&gt;"",IF(LEFT(P314,1)="S", Calculs!$C$53,0),0)</f>
        <v>0</v>
      </c>
      <c r="BC314" s="229" t="str">
        <f t="shared" si="85"/>
        <v/>
      </c>
      <c r="BD314" s="220">
        <f>IF(A314="",0, IF(BK314="S",COUNTIF($BC$17:BC314,BC314),0))</f>
        <v>0</v>
      </c>
      <c r="BE314" s="42">
        <f xml:space="preserve"> IF(Q314&lt;&gt;"",IF(Q314&lt;&gt;"Sense monitor",VLOOKUP(_xlfn.CONCAT(LEFT(Q314,2),IF(BF314="NO",".SA",".AA")),Calculs!$B$41:$C$48,2,FALSE),0),0)</f>
        <v>0</v>
      </c>
      <c r="BF314" s="42" t="str">
        <f t="shared" si="86"/>
        <v>NO</v>
      </c>
      <c r="BG314" s="43" t="str">
        <f t="shared" si="94"/>
        <v/>
      </c>
      <c r="BH314" s="42">
        <f>SUMIF(Calculs!$B$32:$B$36,TRIM(BG314),Calculs!$C$32:$C$36)</f>
        <v>0</v>
      </c>
      <c r="BI314" s="42">
        <f>IF(T314&lt;&gt;"",IF(LEFT(T314,1)="S", SUMIF(Calculs!$B$67:$B$70, TRIM(BG314), Calculs!$C$67:$C$70),0),0)</f>
        <v>0</v>
      </c>
      <c r="BJ314" s="40" t="str">
        <f t="shared" si="95"/>
        <v>N</v>
      </c>
      <c r="BK314" s="219" t="str">
        <f t="shared" si="87"/>
        <v>N</v>
      </c>
      <c r="BL314" s="42">
        <f t="shared" si="96"/>
        <v>0</v>
      </c>
      <c r="BM314" s="42"/>
      <c r="BN314" s="42"/>
      <c r="BO314" s="42">
        <f>IF(B314="",0,IF(AND(BJ314="S",AR314=1), VLOOKUP(B314,Calculs!$B$94:$D$99,3), 0) + IF(AND(BK314="S",BD314=1), VLOOKUP(B314,Calculs!$B$94:$F$99,5), 0))</f>
        <v>0</v>
      </c>
      <c r="BP314" s="40" t="str">
        <f t="shared" si="88"/>
        <v/>
      </c>
      <c r="BQ314" s="219" t="str">
        <f t="shared" si="89"/>
        <v/>
      </c>
      <c r="BR314" s="264" t="str">
        <f t="shared" si="90"/>
        <v/>
      </c>
      <c r="BS314" s="264" t="str">
        <f t="shared" si="91"/>
        <v/>
      </c>
    </row>
    <row r="315" spans="1:71" ht="12.75" customHeight="1">
      <c r="A315" s="217" t="str">
        <f>IF(' Peticions ET'!A305="", "",' Peticions ET'!A305)</f>
        <v/>
      </c>
      <c r="B315" s="167" t="str">
        <f t="shared" si="92"/>
        <v/>
      </c>
      <c r="C315" s="167" t="str">
        <f>IF(' Peticions ET'!B305="", "",' Peticions ET'!B305)</f>
        <v/>
      </c>
      <c r="D315" s="167" t="str">
        <f>IF(' Peticions ET'!C305="", "",' Peticions ET'!C305)</f>
        <v/>
      </c>
      <c r="E315" s="167" t="str">
        <f>IF(' Peticions ET'!D305="", "",' Peticions ET'!D305)</f>
        <v/>
      </c>
      <c r="F315" s="166" t="str">
        <f>IF(' Peticions ET'!E305="", "",' Peticions ET'!E305)</f>
        <v/>
      </c>
      <c r="G315" s="166" t="str">
        <f>IF(' Peticions ET'!F305="", "",' Peticions ET'!F305)</f>
        <v/>
      </c>
      <c r="H315" s="30" t="str">
        <f>IF(' Peticions ET'!G305="", "",' Peticions ET'!G305)</f>
        <v/>
      </c>
      <c r="I315" s="40" t="str">
        <f>IF(' Peticions ET'!H305="", "",' Peticions ET'!H305)</f>
        <v/>
      </c>
      <c r="J315" s="40" t="str">
        <f>IF(' Peticions ET'!I305="", "",' Peticions ET'!I305)</f>
        <v/>
      </c>
      <c r="K315" s="40" t="str">
        <f>IF(' Peticions ET'!J305="", "",' Peticions ET'!J305)</f>
        <v/>
      </c>
      <c r="L315" s="30" t="str">
        <f>IF(' Peticions ET'!K305="", "",' Peticions ET'!K305)</f>
        <v/>
      </c>
      <c r="M315" s="30" t="str">
        <f>IF(' Peticions ET'!L305="", "",' Peticions ET'!L305)</f>
        <v/>
      </c>
      <c r="N315" s="30" t="str">
        <f>IF(' Peticions ET'!M305="", "",' Peticions ET'!M305)</f>
        <v/>
      </c>
      <c r="O315" s="40" t="str">
        <f>IF(' Peticions ET'!O305="", "",' Peticions ET'!O305)</f>
        <v/>
      </c>
      <c r="P315" s="7" t="str">
        <f>IF(' Peticions ET'!N305="", "",' Peticions ET'!N305)</f>
        <v/>
      </c>
      <c r="Q315" s="31" t="str">
        <f>IF(' Peticions ET'!R305="", "",' Peticions ET'!R305)</f>
        <v/>
      </c>
      <c r="R315" s="31" t="str">
        <f>IF(' Peticions ET'!S305="", "",' Peticions ET'!S305)</f>
        <v/>
      </c>
      <c r="S315" t="str">
        <f>IF(' Peticions ET'!P305="", "",' Peticions ET'!P305)</f>
        <v/>
      </c>
      <c r="T315" s="264" t="str">
        <f>IF(' Peticions ET'!Q305="", "",' Peticions ET'!Q305)</f>
        <v/>
      </c>
      <c r="U315" s="1"/>
      <c r="V315" s="1"/>
      <c r="W315" s="3"/>
      <c r="X315" s="31"/>
      <c r="Y315" s="31"/>
      <c r="Z315" s="31"/>
      <c r="AA315" s="32"/>
      <c r="AB315" s="33"/>
      <c r="AC315" s="33"/>
      <c r="AD315" s="33"/>
      <c r="AE315" s="33"/>
      <c r="AF315" s="34"/>
      <c r="AG315" s="34"/>
      <c r="AH315" s="34"/>
      <c r="AI315" s="34"/>
      <c r="AJ315" s="35" t="str">
        <f>IF(' Peticions ET'!Z305="", "",' Peticions ET'!Z305)</f>
        <v/>
      </c>
      <c r="AK315" s="143"/>
      <c r="AL315" s="36"/>
      <c r="AM315" s="37" t="str">
        <f t="shared" si="78"/>
        <v/>
      </c>
      <c r="AN315" s="38" t="str">
        <f t="shared" si="79"/>
        <v/>
      </c>
      <c r="AO315" s="39" t="str">
        <f t="shared" si="80"/>
        <v/>
      </c>
      <c r="AP315" s="40" t="str">
        <f t="shared" si="81"/>
        <v/>
      </c>
      <c r="AQ315" s="229" t="str">
        <f t="shared" si="82"/>
        <v/>
      </c>
      <c r="AR315" s="220">
        <f>IF(A315="",0,IF(BJ315="S",COUNTIF($AQ$17:AQ315,AQ315),0))</f>
        <v>0</v>
      </c>
      <c r="AS315" s="41" t="str">
        <f t="shared" si="93"/>
        <v/>
      </c>
      <c r="AT315" s="42">
        <f xml:space="preserve"> IF(AS315&lt;&gt;"",VLOOKUP(AS315,Calculs!$B$2:$C$34,2,FALSE),0)</f>
        <v>0</v>
      </c>
      <c r="AU315" s="42">
        <f>IF(I315&lt;&gt;"",IF(LEFT(I315,1)="S", Calculs!$C$63,0),0)</f>
        <v>0</v>
      </c>
      <c r="AV315" s="42">
        <f>IF(J315&lt;&gt;"",IF(LEFT(J315,1)="S", Calculs!$C$53,0),0)</f>
        <v>0</v>
      </c>
      <c r="AW315" s="42">
        <f>IF(K315&lt;&gt;"",IF(LEFT(K315,1)="S", Calculs!$C$54,0),0)</f>
        <v>0</v>
      </c>
      <c r="AX315" s="43" t="str">
        <f t="shared" si="83"/>
        <v/>
      </c>
      <c r="AY315" s="43" t="str">
        <f t="shared" si="84"/>
        <v/>
      </c>
      <c r="AZ315" s="43">
        <f>SUMIF(Calculs!$B$2:$B$34,AX315,Calculs!$C$2:$C$34)</f>
        <v>0</v>
      </c>
      <c r="BA315" s="42">
        <f>IF(O315&lt;&gt;"",IF(LEFT(O315,1)="S", Calculs!$C$54,0),0)</f>
        <v>0</v>
      </c>
      <c r="BB315" s="42">
        <f>IF(P315&lt;&gt;"",IF(LEFT(P315,1)="S", Calculs!$C$53,0),0)</f>
        <v>0</v>
      </c>
      <c r="BC315" s="229" t="str">
        <f t="shared" si="85"/>
        <v/>
      </c>
      <c r="BD315" s="220">
        <f>IF(A315="",0, IF(BK315="S",COUNTIF($BC$17:BC315,BC315),0))</f>
        <v>0</v>
      </c>
      <c r="BE315" s="42">
        <f xml:space="preserve"> IF(Q315&lt;&gt;"",IF(Q315&lt;&gt;"Sense monitor",VLOOKUP(_xlfn.CONCAT(LEFT(Q315,2),IF(BF315="NO",".SA",".AA")),Calculs!$B$41:$C$48,2,FALSE),0),0)</f>
        <v>0</v>
      </c>
      <c r="BF315" s="42" t="str">
        <f t="shared" si="86"/>
        <v>NO</v>
      </c>
      <c r="BG315" s="43" t="str">
        <f t="shared" si="94"/>
        <v/>
      </c>
      <c r="BH315" s="42">
        <f>SUMIF(Calculs!$B$32:$B$36,TRIM(BG315),Calculs!$C$32:$C$36)</f>
        <v>0</v>
      </c>
      <c r="BI315" s="42">
        <f>IF(T315&lt;&gt;"",IF(LEFT(T315,1)="S", SUMIF(Calculs!$B$67:$B$70, TRIM(BG315), Calculs!$C$67:$C$70),0),0)</f>
        <v>0</v>
      </c>
      <c r="BJ315" s="40" t="str">
        <f t="shared" si="95"/>
        <v>N</v>
      </c>
      <c r="BK315" s="219" t="str">
        <f t="shared" si="87"/>
        <v>N</v>
      </c>
      <c r="BL315" s="42">
        <f t="shared" si="96"/>
        <v>0</v>
      </c>
      <c r="BM315" s="42"/>
      <c r="BN315" s="42"/>
      <c r="BO315" s="42">
        <f>IF(B315="",0,IF(AND(BJ315="S",AR315=1), VLOOKUP(B315,Calculs!$B$94:$D$99,3), 0) + IF(AND(BK315="S",BD315=1), VLOOKUP(B315,Calculs!$B$94:$F$99,5), 0))</f>
        <v>0</v>
      </c>
      <c r="BP315" s="40" t="str">
        <f t="shared" si="88"/>
        <v/>
      </c>
      <c r="BQ315" s="219" t="str">
        <f t="shared" si="89"/>
        <v/>
      </c>
      <c r="BR315" s="264" t="str">
        <f t="shared" si="90"/>
        <v/>
      </c>
      <c r="BS315" s="264" t="str">
        <f t="shared" si="91"/>
        <v/>
      </c>
    </row>
    <row r="316" spans="1:71" ht="12.75" customHeight="1">
      <c r="A316" s="217" t="str">
        <f>IF(' Peticions ET'!A306="", "",' Peticions ET'!A306)</f>
        <v/>
      </c>
      <c r="B316" s="167" t="str">
        <f t="shared" si="92"/>
        <v/>
      </c>
      <c r="C316" s="167" t="str">
        <f>IF(' Peticions ET'!B306="", "",' Peticions ET'!B306)</f>
        <v/>
      </c>
      <c r="D316" s="167" t="str">
        <f>IF(' Peticions ET'!C306="", "",' Peticions ET'!C306)</f>
        <v/>
      </c>
      <c r="E316" s="167" t="str">
        <f>IF(' Peticions ET'!D306="", "",' Peticions ET'!D306)</f>
        <v/>
      </c>
      <c r="F316" s="166" t="str">
        <f>IF(' Peticions ET'!E306="", "",' Peticions ET'!E306)</f>
        <v/>
      </c>
      <c r="G316" s="166" t="str">
        <f>IF(' Peticions ET'!F306="", "",' Peticions ET'!F306)</f>
        <v/>
      </c>
      <c r="H316" s="30" t="str">
        <f>IF(' Peticions ET'!G306="", "",' Peticions ET'!G306)</f>
        <v/>
      </c>
      <c r="I316" s="40" t="str">
        <f>IF(' Peticions ET'!H306="", "",' Peticions ET'!H306)</f>
        <v/>
      </c>
      <c r="J316" s="40" t="str">
        <f>IF(' Peticions ET'!I306="", "",' Peticions ET'!I306)</f>
        <v/>
      </c>
      <c r="K316" s="40" t="str">
        <f>IF(' Peticions ET'!J306="", "",' Peticions ET'!J306)</f>
        <v/>
      </c>
      <c r="L316" s="30" t="str">
        <f>IF(' Peticions ET'!K306="", "",' Peticions ET'!K306)</f>
        <v/>
      </c>
      <c r="M316" s="30" t="str">
        <f>IF(' Peticions ET'!L306="", "",' Peticions ET'!L306)</f>
        <v/>
      </c>
      <c r="N316" s="30" t="str">
        <f>IF(' Peticions ET'!M306="", "",' Peticions ET'!M306)</f>
        <v/>
      </c>
      <c r="O316" s="40" t="str">
        <f>IF(' Peticions ET'!O306="", "",' Peticions ET'!O306)</f>
        <v/>
      </c>
      <c r="P316" s="7" t="str">
        <f>IF(' Peticions ET'!N306="", "",' Peticions ET'!N306)</f>
        <v/>
      </c>
      <c r="Q316" s="31" t="str">
        <f>IF(' Peticions ET'!R306="", "",' Peticions ET'!R306)</f>
        <v/>
      </c>
      <c r="R316" s="31" t="str">
        <f>IF(' Peticions ET'!S306="", "",' Peticions ET'!S306)</f>
        <v/>
      </c>
      <c r="S316" t="str">
        <f>IF(' Peticions ET'!P306="", "",' Peticions ET'!P306)</f>
        <v/>
      </c>
      <c r="T316" s="264" t="str">
        <f>IF(' Peticions ET'!Q306="", "",' Peticions ET'!Q306)</f>
        <v/>
      </c>
      <c r="U316" s="1"/>
      <c r="V316" s="1"/>
      <c r="W316" s="3"/>
      <c r="X316" s="31"/>
      <c r="Y316" s="31"/>
      <c r="Z316" s="31"/>
      <c r="AA316" s="32"/>
      <c r="AB316" s="33"/>
      <c r="AC316" s="33"/>
      <c r="AD316" s="33"/>
      <c r="AE316" s="33"/>
      <c r="AF316" s="34"/>
      <c r="AG316" s="34"/>
      <c r="AH316" s="34"/>
      <c r="AI316" s="34"/>
      <c r="AJ316" s="35" t="str">
        <f>IF(' Peticions ET'!Z306="", "",' Peticions ET'!Z306)</f>
        <v/>
      </c>
      <c r="AK316" s="143"/>
      <c r="AL316" s="36"/>
      <c r="AM316" s="37" t="str">
        <f t="shared" si="78"/>
        <v/>
      </c>
      <c r="AN316" s="38" t="str">
        <f t="shared" si="79"/>
        <v/>
      </c>
      <c r="AO316" s="39" t="str">
        <f t="shared" si="80"/>
        <v/>
      </c>
      <c r="AP316" s="40" t="str">
        <f t="shared" si="81"/>
        <v/>
      </c>
      <c r="AQ316" s="229" t="str">
        <f t="shared" si="82"/>
        <v/>
      </c>
      <c r="AR316" s="220">
        <f>IF(A316="",0,IF(BJ316="S",COUNTIF($AQ$17:AQ316,AQ316),0))</f>
        <v>0</v>
      </c>
      <c r="AS316" s="41" t="str">
        <f t="shared" si="93"/>
        <v/>
      </c>
      <c r="AT316" s="42">
        <f xml:space="preserve"> IF(AS316&lt;&gt;"",VLOOKUP(AS316,Calculs!$B$2:$C$34,2,FALSE),0)</f>
        <v>0</v>
      </c>
      <c r="AU316" s="42">
        <f>IF(I316&lt;&gt;"",IF(LEFT(I316,1)="S", Calculs!$C$63,0),0)</f>
        <v>0</v>
      </c>
      <c r="AV316" s="42">
        <f>IF(J316&lt;&gt;"",IF(LEFT(J316,1)="S", Calculs!$C$53,0),0)</f>
        <v>0</v>
      </c>
      <c r="AW316" s="42">
        <f>IF(K316&lt;&gt;"",IF(LEFT(K316,1)="S", Calculs!$C$54,0),0)</f>
        <v>0</v>
      </c>
      <c r="AX316" s="43" t="str">
        <f t="shared" si="83"/>
        <v/>
      </c>
      <c r="AY316" s="43" t="str">
        <f t="shared" si="84"/>
        <v/>
      </c>
      <c r="AZ316" s="43">
        <f>SUMIF(Calculs!$B$2:$B$34,AX316,Calculs!$C$2:$C$34)</f>
        <v>0</v>
      </c>
      <c r="BA316" s="42">
        <f>IF(O316&lt;&gt;"",IF(LEFT(O316,1)="S", Calculs!$C$54,0),0)</f>
        <v>0</v>
      </c>
      <c r="BB316" s="42">
        <f>IF(P316&lt;&gt;"",IF(LEFT(P316,1)="S", Calculs!$C$53,0),0)</f>
        <v>0</v>
      </c>
      <c r="BC316" s="229" t="str">
        <f t="shared" si="85"/>
        <v/>
      </c>
      <c r="BD316" s="220">
        <f>IF(A316="",0, IF(BK316="S",COUNTIF($BC$17:BC316,BC316),0))</f>
        <v>0</v>
      </c>
      <c r="BE316" s="42">
        <f xml:space="preserve"> IF(Q316&lt;&gt;"",IF(Q316&lt;&gt;"Sense monitor",VLOOKUP(_xlfn.CONCAT(LEFT(Q316,2),IF(BF316="NO",".SA",".AA")),Calculs!$B$41:$C$48,2,FALSE),0),0)</f>
        <v>0</v>
      </c>
      <c r="BF316" s="42" t="str">
        <f t="shared" si="86"/>
        <v>NO</v>
      </c>
      <c r="BG316" s="43" t="str">
        <f t="shared" si="94"/>
        <v/>
      </c>
      <c r="BH316" s="42">
        <f>SUMIF(Calculs!$B$32:$B$36,TRIM(BG316),Calculs!$C$32:$C$36)</f>
        <v>0</v>
      </c>
      <c r="BI316" s="42">
        <f>IF(T316&lt;&gt;"",IF(LEFT(T316,1)="S", SUMIF(Calculs!$B$67:$B$70, TRIM(BG316), Calculs!$C$67:$C$70),0),0)</f>
        <v>0</v>
      </c>
      <c r="BJ316" s="40" t="str">
        <f t="shared" si="95"/>
        <v>N</v>
      </c>
      <c r="BK316" s="219" t="str">
        <f t="shared" si="87"/>
        <v>N</v>
      </c>
      <c r="BL316" s="42">
        <f t="shared" si="96"/>
        <v>0</v>
      </c>
      <c r="BM316" s="42"/>
      <c r="BN316" s="42"/>
      <c r="BO316" s="42">
        <f>IF(B316="",0,IF(AND(BJ316="S",AR316=1), VLOOKUP(B316,Calculs!$B$94:$D$99,3), 0) + IF(AND(BK316="S",BD316=1), VLOOKUP(B316,Calculs!$B$94:$F$99,5), 0))</f>
        <v>0</v>
      </c>
      <c r="BP316" s="40" t="str">
        <f t="shared" si="88"/>
        <v/>
      </c>
      <c r="BQ316" s="219" t="str">
        <f t="shared" si="89"/>
        <v/>
      </c>
      <c r="BR316" s="264" t="str">
        <f t="shared" si="90"/>
        <v/>
      </c>
      <c r="BS316" s="264" t="str">
        <f t="shared" si="91"/>
        <v/>
      </c>
    </row>
    <row r="317" spans="1:71" ht="12.75" customHeight="1">
      <c r="A317" s="217" t="str">
        <f>IF(' Peticions ET'!A307="", "",' Peticions ET'!A307)</f>
        <v/>
      </c>
      <c r="B317" s="167" t="str">
        <f t="shared" si="92"/>
        <v/>
      </c>
      <c r="C317" s="167" t="str">
        <f>IF(' Peticions ET'!B307="", "",' Peticions ET'!B307)</f>
        <v/>
      </c>
      <c r="D317" s="167" t="str">
        <f>IF(' Peticions ET'!C307="", "",' Peticions ET'!C307)</f>
        <v/>
      </c>
      <c r="E317" s="167" t="str">
        <f>IF(' Peticions ET'!D307="", "",' Peticions ET'!D307)</f>
        <v/>
      </c>
      <c r="F317" s="166" t="str">
        <f>IF(' Peticions ET'!E307="", "",' Peticions ET'!E307)</f>
        <v/>
      </c>
      <c r="G317" s="166" t="str">
        <f>IF(' Peticions ET'!F307="", "",' Peticions ET'!F307)</f>
        <v/>
      </c>
      <c r="H317" s="30" t="str">
        <f>IF(' Peticions ET'!G307="", "",' Peticions ET'!G307)</f>
        <v/>
      </c>
      <c r="I317" s="40" t="str">
        <f>IF(' Peticions ET'!H307="", "",' Peticions ET'!H307)</f>
        <v/>
      </c>
      <c r="J317" s="40" t="str">
        <f>IF(' Peticions ET'!I307="", "",' Peticions ET'!I307)</f>
        <v/>
      </c>
      <c r="K317" s="40" t="str">
        <f>IF(' Peticions ET'!J307="", "",' Peticions ET'!J307)</f>
        <v/>
      </c>
      <c r="L317" s="30" t="str">
        <f>IF(' Peticions ET'!K307="", "",' Peticions ET'!K307)</f>
        <v/>
      </c>
      <c r="M317" s="30" t="str">
        <f>IF(' Peticions ET'!L307="", "",' Peticions ET'!L307)</f>
        <v/>
      </c>
      <c r="N317" s="30" t="str">
        <f>IF(' Peticions ET'!M307="", "",' Peticions ET'!M307)</f>
        <v/>
      </c>
      <c r="O317" s="40" t="str">
        <f>IF(' Peticions ET'!O307="", "",' Peticions ET'!O307)</f>
        <v/>
      </c>
      <c r="P317" s="7" t="str">
        <f>IF(' Peticions ET'!N307="", "",' Peticions ET'!N307)</f>
        <v/>
      </c>
      <c r="Q317" s="31" t="str">
        <f>IF(' Peticions ET'!R307="", "",' Peticions ET'!R307)</f>
        <v/>
      </c>
      <c r="R317" s="31" t="str">
        <f>IF(' Peticions ET'!S307="", "",' Peticions ET'!S307)</f>
        <v/>
      </c>
      <c r="S317" t="str">
        <f>IF(' Peticions ET'!P307="", "",' Peticions ET'!P307)</f>
        <v/>
      </c>
      <c r="T317" s="264" t="str">
        <f>IF(' Peticions ET'!Q307="", "",' Peticions ET'!Q307)</f>
        <v/>
      </c>
      <c r="U317" s="1"/>
      <c r="V317" s="1"/>
      <c r="W317" s="3"/>
      <c r="X317" s="31"/>
      <c r="Y317" s="31"/>
      <c r="Z317" s="31"/>
      <c r="AA317" s="32"/>
      <c r="AB317" s="33"/>
      <c r="AC317" s="33"/>
      <c r="AD317" s="33"/>
      <c r="AE317" s="33"/>
      <c r="AF317" s="34"/>
      <c r="AG317" s="34"/>
      <c r="AH317" s="34"/>
      <c r="AI317" s="34"/>
      <c r="AJ317" s="35" t="str">
        <f>IF(' Peticions ET'!Z307="", "",' Peticions ET'!Z307)</f>
        <v/>
      </c>
      <c r="AK317" s="143"/>
      <c r="AL317" s="36"/>
      <c r="AM317" s="37" t="str">
        <f t="shared" si="78"/>
        <v/>
      </c>
      <c r="AN317" s="38" t="str">
        <f t="shared" si="79"/>
        <v/>
      </c>
      <c r="AO317" s="39" t="str">
        <f t="shared" si="80"/>
        <v/>
      </c>
      <c r="AP317" s="40" t="str">
        <f t="shared" si="81"/>
        <v/>
      </c>
      <c r="AQ317" s="229" t="str">
        <f t="shared" si="82"/>
        <v/>
      </c>
      <c r="AR317" s="220">
        <f>IF(A317="",0,IF(BJ317="S",COUNTIF($AQ$17:AQ317,AQ317),0))</f>
        <v>0</v>
      </c>
      <c r="AS317" s="41" t="str">
        <f t="shared" si="93"/>
        <v/>
      </c>
      <c r="AT317" s="42">
        <f xml:space="preserve"> IF(AS317&lt;&gt;"",VLOOKUP(AS317,Calculs!$B$2:$C$34,2,FALSE),0)</f>
        <v>0</v>
      </c>
      <c r="AU317" s="42">
        <f>IF(I317&lt;&gt;"",IF(LEFT(I317,1)="S", Calculs!$C$63,0),0)</f>
        <v>0</v>
      </c>
      <c r="AV317" s="42">
        <f>IF(J317&lt;&gt;"",IF(LEFT(J317,1)="S", Calculs!$C$53,0),0)</f>
        <v>0</v>
      </c>
      <c r="AW317" s="42">
        <f>IF(K317&lt;&gt;"",IF(LEFT(K317,1)="S", Calculs!$C$54,0),0)</f>
        <v>0</v>
      </c>
      <c r="AX317" s="43" t="str">
        <f t="shared" si="83"/>
        <v/>
      </c>
      <c r="AY317" s="43" t="str">
        <f t="shared" si="84"/>
        <v/>
      </c>
      <c r="AZ317" s="43">
        <f>SUMIF(Calculs!$B$2:$B$34,AX317,Calculs!$C$2:$C$34)</f>
        <v>0</v>
      </c>
      <c r="BA317" s="42">
        <f>IF(O317&lt;&gt;"",IF(LEFT(O317,1)="S", Calculs!$C$54,0),0)</f>
        <v>0</v>
      </c>
      <c r="BB317" s="42">
        <f>IF(P317&lt;&gt;"",IF(LEFT(P317,1)="S", Calculs!$C$53,0),0)</f>
        <v>0</v>
      </c>
      <c r="BC317" s="229" t="str">
        <f t="shared" si="85"/>
        <v/>
      </c>
      <c r="BD317" s="220">
        <f>IF(A317="",0, IF(BK317="S",COUNTIF($BC$17:BC317,BC317),0))</f>
        <v>0</v>
      </c>
      <c r="BE317" s="42">
        <f xml:space="preserve"> IF(Q317&lt;&gt;"",IF(Q317&lt;&gt;"Sense monitor",VLOOKUP(_xlfn.CONCAT(LEFT(Q317,2),IF(BF317="NO",".SA",".AA")),Calculs!$B$41:$C$48,2,FALSE),0),0)</f>
        <v>0</v>
      </c>
      <c r="BF317" s="42" t="str">
        <f t="shared" si="86"/>
        <v>NO</v>
      </c>
      <c r="BG317" s="43" t="str">
        <f t="shared" si="94"/>
        <v/>
      </c>
      <c r="BH317" s="42">
        <f>SUMIF(Calculs!$B$32:$B$36,TRIM(BG317),Calculs!$C$32:$C$36)</f>
        <v>0</v>
      </c>
      <c r="BI317" s="42">
        <f>IF(T317&lt;&gt;"",IF(LEFT(T317,1)="S", SUMIF(Calculs!$B$67:$B$70, TRIM(BG317), Calculs!$C$67:$C$70),0),0)</f>
        <v>0</v>
      </c>
      <c r="BJ317" s="40" t="str">
        <f t="shared" si="95"/>
        <v>N</v>
      </c>
      <c r="BK317" s="219" t="str">
        <f t="shared" si="87"/>
        <v>N</v>
      </c>
      <c r="BL317" s="42">
        <f t="shared" si="96"/>
        <v>0</v>
      </c>
      <c r="BM317" s="42"/>
      <c r="BN317" s="42"/>
      <c r="BO317" s="42">
        <f>IF(B317="",0,IF(AND(BJ317="S",AR317=1), VLOOKUP(B317,Calculs!$B$94:$D$99,3), 0) + IF(AND(BK317="S",BD317=1), VLOOKUP(B317,Calculs!$B$94:$F$99,5), 0))</f>
        <v>0</v>
      </c>
      <c r="BP317" s="40" t="str">
        <f t="shared" si="88"/>
        <v/>
      </c>
      <c r="BQ317" s="219" t="str">
        <f t="shared" si="89"/>
        <v/>
      </c>
      <c r="BR317" s="264" t="str">
        <f t="shared" si="90"/>
        <v/>
      </c>
      <c r="BS317" s="264" t="str">
        <f t="shared" si="91"/>
        <v/>
      </c>
    </row>
    <row r="318" spans="1:71" ht="12.75" customHeight="1">
      <c r="A318" s="217" t="str">
        <f>IF(' Peticions ET'!A308="", "",' Peticions ET'!A308)</f>
        <v/>
      </c>
      <c r="B318" s="167" t="str">
        <f t="shared" si="92"/>
        <v/>
      </c>
      <c r="C318" s="167" t="str">
        <f>IF(' Peticions ET'!B308="", "",' Peticions ET'!B308)</f>
        <v/>
      </c>
      <c r="D318" s="167" t="str">
        <f>IF(' Peticions ET'!C308="", "",' Peticions ET'!C308)</f>
        <v/>
      </c>
      <c r="E318" s="167" t="str">
        <f>IF(' Peticions ET'!D308="", "",' Peticions ET'!D308)</f>
        <v/>
      </c>
      <c r="F318" s="166" t="str">
        <f>IF(' Peticions ET'!E308="", "",' Peticions ET'!E308)</f>
        <v/>
      </c>
      <c r="G318" s="166" t="str">
        <f>IF(' Peticions ET'!F308="", "",' Peticions ET'!F308)</f>
        <v/>
      </c>
      <c r="H318" s="30" t="str">
        <f>IF(' Peticions ET'!G308="", "",' Peticions ET'!G308)</f>
        <v/>
      </c>
      <c r="I318" s="40" t="str">
        <f>IF(' Peticions ET'!H308="", "",' Peticions ET'!H308)</f>
        <v/>
      </c>
      <c r="J318" s="40" t="str">
        <f>IF(' Peticions ET'!I308="", "",' Peticions ET'!I308)</f>
        <v/>
      </c>
      <c r="K318" s="40" t="str">
        <f>IF(' Peticions ET'!J308="", "",' Peticions ET'!J308)</f>
        <v/>
      </c>
      <c r="L318" s="30" t="str">
        <f>IF(' Peticions ET'!K308="", "",' Peticions ET'!K308)</f>
        <v/>
      </c>
      <c r="M318" s="30" t="str">
        <f>IF(' Peticions ET'!L308="", "",' Peticions ET'!L308)</f>
        <v/>
      </c>
      <c r="N318" s="30" t="str">
        <f>IF(' Peticions ET'!M308="", "",' Peticions ET'!M308)</f>
        <v/>
      </c>
      <c r="O318" s="40" t="str">
        <f>IF(' Peticions ET'!O308="", "",' Peticions ET'!O308)</f>
        <v/>
      </c>
      <c r="P318" s="7" t="str">
        <f>IF(' Peticions ET'!N308="", "",' Peticions ET'!N308)</f>
        <v/>
      </c>
      <c r="Q318" s="31" t="str">
        <f>IF(' Peticions ET'!R308="", "",' Peticions ET'!R308)</f>
        <v/>
      </c>
      <c r="R318" s="31" t="str">
        <f>IF(' Peticions ET'!S308="", "",' Peticions ET'!S308)</f>
        <v/>
      </c>
      <c r="S318" t="str">
        <f>IF(' Peticions ET'!P308="", "",' Peticions ET'!P308)</f>
        <v/>
      </c>
      <c r="T318" s="264" t="str">
        <f>IF(' Peticions ET'!Q308="", "",' Peticions ET'!Q308)</f>
        <v/>
      </c>
      <c r="U318" s="1"/>
      <c r="V318" s="1"/>
      <c r="W318" s="3"/>
      <c r="X318" s="31"/>
      <c r="Y318" s="31"/>
      <c r="Z318" s="31"/>
      <c r="AA318" s="32"/>
      <c r="AB318" s="33"/>
      <c r="AC318" s="33"/>
      <c r="AD318" s="33"/>
      <c r="AE318" s="33"/>
      <c r="AF318" s="34"/>
      <c r="AG318" s="34"/>
      <c r="AH318" s="34"/>
      <c r="AI318" s="34"/>
      <c r="AJ318" s="35" t="str">
        <f>IF(' Peticions ET'!Z308="", "",' Peticions ET'!Z308)</f>
        <v/>
      </c>
      <c r="AK318" s="143"/>
      <c r="AL318" s="36"/>
      <c r="AM318" s="37" t="str">
        <f t="shared" si="78"/>
        <v/>
      </c>
      <c r="AN318" s="38" t="str">
        <f t="shared" si="79"/>
        <v/>
      </c>
      <c r="AO318" s="39" t="str">
        <f t="shared" si="80"/>
        <v/>
      </c>
      <c r="AP318" s="40" t="str">
        <f t="shared" si="81"/>
        <v/>
      </c>
      <c r="AQ318" s="229" t="str">
        <f t="shared" si="82"/>
        <v/>
      </c>
      <c r="AR318" s="220">
        <f>IF(A318="",0,IF(BJ318="S",COUNTIF($AQ$17:AQ318,AQ318),0))</f>
        <v>0</v>
      </c>
      <c r="AS318" s="41" t="str">
        <f t="shared" si="93"/>
        <v/>
      </c>
      <c r="AT318" s="42">
        <f xml:space="preserve"> IF(AS318&lt;&gt;"",VLOOKUP(AS318,Calculs!$B$2:$C$34,2,FALSE),0)</f>
        <v>0</v>
      </c>
      <c r="AU318" s="42">
        <f>IF(I318&lt;&gt;"",IF(LEFT(I318,1)="S", Calculs!$C$63,0),0)</f>
        <v>0</v>
      </c>
      <c r="AV318" s="42">
        <f>IF(J318&lt;&gt;"",IF(LEFT(J318,1)="S", Calculs!$C$53,0),0)</f>
        <v>0</v>
      </c>
      <c r="AW318" s="42">
        <f>IF(K318&lt;&gt;"",IF(LEFT(K318,1)="S", Calculs!$C$54,0),0)</f>
        <v>0</v>
      </c>
      <c r="AX318" s="43" t="str">
        <f t="shared" si="83"/>
        <v/>
      </c>
      <c r="AY318" s="43" t="str">
        <f t="shared" si="84"/>
        <v/>
      </c>
      <c r="AZ318" s="43">
        <f>SUMIF(Calculs!$B$2:$B$34,AX318,Calculs!$C$2:$C$34)</f>
        <v>0</v>
      </c>
      <c r="BA318" s="42">
        <f>IF(O318&lt;&gt;"",IF(LEFT(O318,1)="S", Calculs!$C$54,0),0)</f>
        <v>0</v>
      </c>
      <c r="BB318" s="42">
        <f>IF(P318&lt;&gt;"",IF(LEFT(P318,1)="S", Calculs!$C$53,0),0)</f>
        <v>0</v>
      </c>
      <c r="BC318" s="229" t="str">
        <f t="shared" si="85"/>
        <v/>
      </c>
      <c r="BD318" s="220">
        <f>IF(A318="",0, IF(BK318="S",COUNTIF($BC$17:BC318,BC318),0))</f>
        <v>0</v>
      </c>
      <c r="BE318" s="42">
        <f xml:space="preserve"> IF(Q318&lt;&gt;"",IF(Q318&lt;&gt;"Sense monitor",VLOOKUP(_xlfn.CONCAT(LEFT(Q318,2),IF(BF318="NO",".SA",".AA")),Calculs!$B$41:$C$48,2,FALSE),0),0)</f>
        <v>0</v>
      </c>
      <c r="BF318" s="42" t="str">
        <f t="shared" si="86"/>
        <v>NO</v>
      </c>
      <c r="BG318" s="43" t="str">
        <f t="shared" si="94"/>
        <v/>
      </c>
      <c r="BH318" s="42">
        <f>SUMIF(Calculs!$B$32:$B$36,TRIM(BG318),Calculs!$C$32:$C$36)</f>
        <v>0</v>
      </c>
      <c r="BI318" s="42">
        <f>IF(T318&lt;&gt;"",IF(LEFT(T318,1)="S", SUMIF(Calculs!$B$67:$B$70, TRIM(BG318), Calculs!$C$67:$C$70),0),0)</f>
        <v>0</v>
      </c>
      <c r="BJ318" s="40" t="str">
        <f t="shared" si="95"/>
        <v>N</v>
      </c>
      <c r="BK318" s="219" t="str">
        <f t="shared" si="87"/>
        <v>N</v>
      </c>
      <c r="BL318" s="42">
        <f t="shared" si="96"/>
        <v>0</v>
      </c>
      <c r="BM318" s="42"/>
      <c r="BN318" s="42"/>
      <c r="BO318" s="42">
        <f>IF(B318="",0,IF(AND(BJ318="S",AR318=1), VLOOKUP(B318,Calculs!$B$94:$D$99,3), 0) + IF(AND(BK318="S",BD318=1), VLOOKUP(B318,Calculs!$B$94:$F$99,5), 0))</f>
        <v>0</v>
      </c>
      <c r="BP318" s="40" t="str">
        <f t="shared" si="88"/>
        <v/>
      </c>
      <c r="BQ318" s="219" t="str">
        <f t="shared" si="89"/>
        <v/>
      </c>
      <c r="BR318" s="264" t="str">
        <f t="shared" si="90"/>
        <v/>
      </c>
      <c r="BS318" s="264" t="str">
        <f t="shared" si="91"/>
        <v/>
      </c>
    </row>
    <row r="319" spans="1:71" ht="12.75" customHeight="1">
      <c r="A319" s="217" t="str">
        <f>IF(' Peticions ET'!A309="", "",' Peticions ET'!A309)</f>
        <v/>
      </c>
      <c r="B319" s="167" t="str">
        <f t="shared" si="92"/>
        <v/>
      </c>
      <c r="C319" s="167" t="str">
        <f>IF(' Peticions ET'!B309="", "",' Peticions ET'!B309)</f>
        <v/>
      </c>
      <c r="D319" s="167" t="str">
        <f>IF(' Peticions ET'!C309="", "",' Peticions ET'!C309)</f>
        <v/>
      </c>
      <c r="E319" s="167" t="str">
        <f>IF(' Peticions ET'!D309="", "",' Peticions ET'!D309)</f>
        <v/>
      </c>
      <c r="F319" s="166" t="str">
        <f>IF(' Peticions ET'!E309="", "",' Peticions ET'!E309)</f>
        <v/>
      </c>
      <c r="G319" s="166" t="str">
        <f>IF(' Peticions ET'!F309="", "",' Peticions ET'!F309)</f>
        <v/>
      </c>
      <c r="H319" s="30" t="str">
        <f>IF(' Peticions ET'!G309="", "",' Peticions ET'!G309)</f>
        <v/>
      </c>
      <c r="I319" s="40" t="str">
        <f>IF(' Peticions ET'!H309="", "",' Peticions ET'!H309)</f>
        <v/>
      </c>
      <c r="J319" s="40" t="str">
        <f>IF(' Peticions ET'!I309="", "",' Peticions ET'!I309)</f>
        <v/>
      </c>
      <c r="K319" s="40" t="str">
        <f>IF(' Peticions ET'!J309="", "",' Peticions ET'!J309)</f>
        <v/>
      </c>
      <c r="L319" s="30" t="str">
        <f>IF(' Peticions ET'!K309="", "",' Peticions ET'!K309)</f>
        <v/>
      </c>
      <c r="M319" s="30" t="str">
        <f>IF(' Peticions ET'!L309="", "",' Peticions ET'!L309)</f>
        <v/>
      </c>
      <c r="N319" s="30" t="str">
        <f>IF(' Peticions ET'!M309="", "",' Peticions ET'!M309)</f>
        <v/>
      </c>
      <c r="O319" s="40" t="str">
        <f>IF(' Peticions ET'!O309="", "",' Peticions ET'!O309)</f>
        <v/>
      </c>
      <c r="P319" s="7" t="str">
        <f>IF(' Peticions ET'!N309="", "",' Peticions ET'!N309)</f>
        <v/>
      </c>
      <c r="Q319" s="31" t="str">
        <f>IF(' Peticions ET'!R309="", "",' Peticions ET'!R309)</f>
        <v/>
      </c>
      <c r="R319" s="31" t="str">
        <f>IF(' Peticions ET'!S309="", "",' Peticions ET'!S309)</f>
        <v/>
      </c>
      <c r="S319" t="str">
        <f>IF(' Peticions ET'!P309="", "",' Peticions ET'!P309)</f>
        <v/>
      </c>
      <c r="T319" s="264" t="str">
        <f>IF(' Peticions ET'!Q309="", "",' Peticions ET'!Q309)</f>
        <v/>
      </c>
      <c r="U319" s="1"/>
      <c r="V319" s="1"/>
      <c r="W319" s="3"/>
      <c r="X319" s="31"/>
      <c r="Y319" s="31"/>
      <c r="Z319" s="31"/>
      <c r="AA319" s="32"/>
      <c r="AB319" s="33"/>
      <c r="AC319" s="33"/>
      <c r="AD319" s="33"/>
      <c r="AE319" s="33"/>
      <c r="AF319" s="34"/>
      <c r="AG319" s="34"/>
      <c r="AH319" s="34"/>
      <c r="AI319" s="34"/>
      <c r="AJ319" s="35" t="str">
        <f>IF(' Peticions ET'!Z309="", "",' Peticions ET'!Z309)</f>
        <v/>
      </c>
      <c r="AK319" s="143"/>
      <c r="AL319" s="36"/>
      <c r="AM319" s="37" t="str">
        <f t="shared" si="78"/>
        <v/>
      </c>
      <c r="AN319" s="38" t="str">
        <f t="shared" si="79"/>
        <v/>
      </c>
      <c r="AO319" s="39" t="str">
        <f t="shared" si="80"/>
        <v/>
      </c>
      <c r="AP319" s="40" t="str">
        <f t="shared" si="81"/>
        <v/>
      </c>
      <c r="AQ319" s="229" t="str">
        <f t="shared" si="82"/>
        <v/>
      </c>
      <c r="AR319" s="220">
        <f>IF(A319="",0,IF(BJ319="S",COUNTIF($AQ$17:AQ319,AQ319),0))</f>
        <v>0</v>
      </c>
      <c r="AS319" s="41" t="str">
        <f t="shared" si="93"/>
        <v/>
      </c>
      <c r="AT319" s="42">
        <f xml:space="preserve"> IF(AS319&lt;&gt;"",VLOOKUP(AS319,Calculs!$B$2:$C$34,2,FALSE),0)</f>
        <v>0</v>
      </c>
      <c r="AU319" s="42">
        <f>IF(I319&lt;&gt;"",IF(LEFT(I319,1)="S", Calculs!$C$63,0),0)</f>
        <v>0</v>
      </c>
      <c r="AV319" s="42">
        <f>IF(J319&lt;&gt;"",IF(LEFT(J319,1)="S", Calculs!$C$53,0),0)</f>
        <v>0</v>
      </c>
      <c r="AW319" s="42">
        <f>IF(K319&lt;&gt;"",IF(LEFT(K319,1)="S", Calculs!$C$54,0),0)</f>
        <v>0</v>
      </c>
      <c r="AX319" s="43" t="str">
        <f t="shared" si="83"/>
        <v/>
      </c>
      <c r="AY319" s="43" t="str">
        <f t="shared" si="84"/>
        <v/>
      </c>
      <c r="AZ319" s="43">
        <f>SUMIF(Calculs!$B$2:$B$34,AX319,Calculs!$C$2:$C$34)</f>
        <v>0</v>
      </c>
      <c r="BA319" s="42">
        <f>IF(O319&lt;&gt;"",IF(LEFT(O319,1)="S", Calculs!$C$54,0),0)</f>
        <v>0</v>
      </c>
      <c r="BB319" s="42">
        <f>IF(P319&lt;&gt;"",IF(LEFT(P319,1)="S", Calculs!$C$53,0),0)</f>
        <v>0</v>
      </c>
      <c r="BC319" s="229" t="str">
        <f t="shared" si="85"/>
        <v/>
      </c>
      <c r="BD319" s="220">
        <f>IF(A319="",0, IF(BK319="S",COUNTIF($BC$17:BC319,BC319),0))</f>
        <v>0</v>
      </c>
      <c r="BE319" s="42">
        <f xml:space="preserve"> IF(Q319&lt;&gt;"",IF(Q319&lt;&gt;"Sense monitor",VLOOKUP(_xlfn.CONCAT(LEFT(Q319,2),IF(BF319="NO",".SA",".AA")),Calculs!$B$41:$C$48,2,FALSE),0),0)</f>
        <v>0</v>
      </c>
      <c r="BF319" s="42" t="str">
        <f t="shared" si="86"/>
        <v>NO</v>
      </c>
      <c r="BG319" s="43" t="str">
        <f t="shared" si="94"/>
        <v/>
      </c>
      <c r="BH319" s="42">
        <f>SUMIF(Calculs!$B$32:$B$36,TRIM(BG319),Calculs!$C$32:$C$36)</f>
        <v>0</v>
      </c>
      <c r="BI319" s="42">
        <f>IF(T319&lt;&gt;"",IF(LEFT(T319,1)="S", SUMIF(Calculs!$B$67:$B$70, TRIM(BG319), Calculs!$C$67:$C$70),0),0)</f>
        <v>0</v>
      </c>
      <c r="BJ319" s="40" t="str">
        <f t="shared" si="95"/>
        <v>N</v>
      </c>
      <c r="BK319" s="219" t="str">
        <f t="shared" si="87"/>
        <v>N</v>
      </c>
      <c r="BL319" s="42">
        <f t="shared" si="96"/>
        <v>0</v>
      </c>
      <c r="BM319" s="42"/>
      <c r="BN319" s="42"/>
      <c r="BO319" s="42">
        <f>IF(B319="",0,IF(AND(BJ319="S",AR319=1), VLOOKUP(B319,Calculs!$B$94:$D$99,3), 0) + IF(AND(BK319="S",BD319=1), VLOOKUP(B319,Calculs!$B$94:$F$99,5), 0))</f>
        <v>0</v>
      </c>
      <c r="BP319" s="40" t="str">
        <f t="shared" si="88"/>
        <v/>
      </c>
      <c r="BQ319" s="219" t="str">
        <f t="shared" si="89"/>
        <v/>
      </c>
      <c r="BR319" s="264" t="str">
        <f t="shared" si="90"/>
        <v/>
      </c>
      <c r="BS319" s="264" t="str">
        <f t="shared" si="91"/>
        <v/>
      </c>
    </row>
    <row r="320" spans="1:71" ht="12.75" customHeight="1">
      <c r="A320" s="217" t="str">
        <f>IF(' Peticions ET'!A310="", "",' Peticions ET'!A310)</f>
        <v/>
      </c>
      <c r="B320" s="167" t="str">
        <f t="shared" si="92"/>
        <v/>
      </c>
      <c r="C320" s="167" t="str">
        <f>IF(' Peticions ET'!B310="", "",' Peticions ET'!B310)</f>
        <v/>
      </c>
      <c r="D320" s="167" t="str">
        <f>IF(' Peticions ET'!C310="", "",' Peticions ET'!C310)</f>
        <v/>
      </c>
      <c r="E320" s="167" t="str">
        <f>IF(' Peticions ET'!D310="", "",' Peticions ET'!D310)</f>
        <v/>
      </c>
      <c r="F320" s="166" t="str">
        <f>IF(' Peticions ET'!E310="", "",' Peticions ET'!E310)</f>
        <v/>
      </c>
      <c r="G320" s="166" t="str">
        <f>IF(' Peticions ET'!F310="", "",' Peticions ET'!F310)</f>
        <v/>
      </c>
      <c r="H320" s="30" t="str">
        <f>IF(' Peticions ET'!G310="", "",' Peticions ET'!G310)</f>
        <v/>
      </c>
      <c r="I320" s="40" t="str">
        <f>IF(' Peticions ET'!H310="", "",' Peticions ET'!H310)</f>
        <v/>
      </c>
      <c r="J320" s="40" t="str">
        <f>IF(' Peticions ET'!I310="", "",' Peticions ET'!I310)</f>
        <v/>
      </c>
      <c r="K320" s="40" t="str">
        <f>IF(' Peticions ET'!J310="", "",' Peticions ET'!J310)</f>
        <v/>
      </c>
      <c r="L320" s="30" t="str">
        <f>IF(' Peticions ET'!K310="", "",' Peticions ET'!K310)</f>
        <v/>
      </c>
      <c r="M320" s="30" t="str">
        <f>IF(' Peticions ET'!L310="", "",' Peticions ET'!L310)</f>
        <v/>
      </c>
      <c r="N320" s="30" t="str">
        <f>IF(' Peticions ET'!M310="", "",' Peticions ET'!M310)</f>
        <v/>
      </c>
      <c r="O320" s="40" t="str">
        <f>IF(' Peticions ET'!O310="", "",' Peticions ET'!O310)</f>
        <v/>
      </c>
      <c r="P320" s="7" t="str">
        <f>IF(' Peticions ET'!N310="", "",' Peticions ET'!N310)</f>
        <v/>
      </c>
      <c r="Q320" s="31" t="str">
        <f>IF(' Peticions ET'!R310="", "",' Peticions ET'!R310)</f>
        <v/>
      </c>
      <c r="R320" s="31" t="str">
        <f>IF(' Peticions ET'!S310="", "",' Peticions ET'!S310)</f>
        <v/>
      </c>
      <c r="S320" t="str">
        <f>IF(' Peticions ET'!P310="", "",' Peticions ET'!P310)</f>
        <v/>
      </c>
      <c r="T320" s="264" t="str">
        <f>IF(' Peticions ET'!Q310="", "",' Peticions ET'!Q310)</f>
        <v/>
      </c>
      <c r="U320" s="1"/>
      <c r="V320" s="1"/>
      <c r="W320" s="3"/>
      <c r="X320" s="31"/>
      <c r="Y320" s="31"/>
      <c r="Z320" s="31"/>
      <c r="AA320" s="32"/>
      <c r="AB320" s="33"/>
      <c r="AC320" s="33"/>
      <c r="AD320" s="33"/>
      <c r="AE320" s="33"/>
      <c r="AF320" s="34"/>
      <c r="AG320" s="34"/>
      <c r="AH320" s="34"/>
      <c r="AI320" s="34"/>
      <c r="AJ320" s="35" t="str">
        <f>IF(' Peticions ET'!Z310="", "",' Peticions ET'!Z310)</f>
        <v/>
      </c>
      <c r="AK320" s="143"/>
      <c r="AL320" s="36"/>
      <c r="AM320" s="37" t="str">
        <f t="shared" si="78"/>
        <v/>
      </c>
      <c r="AN320" s="38" t="str">
        <f t="shared" si="79"/>
        <v/>
      </c>
      <c r="AO320" s="39" t="str">
        <f t="shared" si="80"/>
        <v/>
      </c>
      <c r="AP320" s="40" t="str">
        <f t="shared" si="81"/>
        <v/>
      </c>
      <c r="AQ320" s="229" t="str">
        <f t="shared" si="82"/>
        <v/>
      </c>
      <c r="AR320" s="220">
        <f>IF(A320="",0,IF(BJ320="S",COUNTIF($AQ$17:AQ320,AQ320),0))</f>
        <v>0</v>
      </c>
      <c r="AS320" s="41" t="str">
        <f t="shared" si="93"/>
        <v/>
      </c>
      <c r="AT320" s="42">
        <f xml:space="preserve"> IF(AS320&lt;&gt;"",VLOOKUP(AS320,Calculs!$B$2:$C$34,2,FALSE),0)</f>
        <v>0</v>
      </c>
      <c r="AU320" s="42">
        <f>IF(I320&lt;&gt;"",IF(LEFT(I320,1)="S", Calculs!$C$63,0),0)</f>
        <v>0</v>
      </c>
      <c r="AV320" s="42">
        <f>IF(J320&lt;&gt;"",IF(LEFT(J320,1)="S", Calculs!$C$53,0),0)</f>
        <v>0</v>
      </c>
      <c r="AW320" s="42">
        <f>IF(K320&lt;&gt;"",IF(LEFT(K320,1)="S", Calculs!$C$54,0),0)</f>
        <v>0</v>
      </c>
      <c r="AX320" s="43" t="str">
        <f t="shared" si="83"/>
        <v/>
      </c>
      <c r="AY320" s="43" t="str">
        <f t="shared" si="84"/>
        <v/>
      </c>
      <c r="AZ320" s="43">
        <f>SUMIF(Calculs!$B$2:$B$34,AX320,Calculs!$C$2:$C$34)</f>
        <v>0</v>
      </c>
      <c r="BA320" s="42">
        <f>IF(O320&lt;&gt;"",IF(LEFT(O320,1)="S", Calculs!$C$54,0),0)</f>
        <v>0</v>
      </c>
      <c r="BB320" s="42">
        <f>IF(P320&lt;&gt;"",IF(LEFT(P320,1)="S", Calculs!$C$53,0),0)</f>
        <v>0</v>
      </c>
      <c r="BC320" s="229" t="str">
        <f t="shared" si="85"/>
        <v/>
      </c>
      <c r="BD320" s="220">
        <f>IF(A320="",0, IF(BK320="S",COUNTIF($BC$17:BC320,BC320),0))</f>
        <v>0</v>
      </c>
      <c r="BE320" s="42">
        <f xml:space="preserve"> IF(Q320&lt;&gt;"",IF(Q320&lt;&gt;"Sense monitor",VLOOKUP(_xlfn.CONCAT(LEFT(Q320,2),IF(BF320="NO",".SA",".AA")),Calculs!$B$41:$C$48,2,FALSE),0),0)</f>
        <v>0</v>
      </c>
      <c r="BF320" s="42" t="str">
        <f t="shared" si="86"/>
        <v>NO</v>
      </c>
      <c r="BG320" s="43" t="str">
        <f t="shared" si="94"/>
        <v/>
      </c>
      <c r="BH320" s="42">
        <f>SUMIF(Calculs!$B$32:$B$36,TRIM(BG320),Calculs!$C$32:$C$36)</f>
        <v>0</v>
      </c>
      <c r="BI320" s="42">
        <f>IF(T320&lt;&gt;"",IF(LEFT(T320,1)="S", SUMIF(Calculs!$B$67:$B$70, TRIM(BG320), Calculs!$C$67:$C$70),0),0)</f>
        <v>0</v>
      </c>
      <c r="BJ320" s="40" t="str">
        <f t="shared" si="95"/>
        <v>N</v>
      </c>
      <c r="BK320" s="219" t="str">
        <f t="shared" si="87"/>
        <v>N</v>
      </c>
      <c r="BL320" s="42">
        <f t="shared" si="96"/>
        <v>0</v>
      </c>
      <c r="BM320" s="42"/>
      <c r="BN320" s="42"/>
      <c r="BO320" s="42">
        <f>IF(B320="",0,IF(AND(BJ320="S",AR320=1), VLOOKUP(B320,Calculs!$B$94:$D$99,3), 0) + IF(AND(BK320="S",BD320=1), VLOOKUP(B320,Calculs!$B$94:$F$99,5), 0))</f>
        <v>0</v>
      </c>
      <c r="BP320" s="40" t="str">
        <f t="shared" si="88"/>
        <v/>
      </c>
      <c r="BQ320" s="219" t="str">
        <f t="shared" si="89"/>
        <v/>
      </c>
      <c r="BR320" s="264" t="str">
        <f t="shared" si="90"/>
        <v/>
      </c>
      <c r="BS320" s="264" t="str">
        <f t="shared" si="91"/>
        <v/>
      </c>
    </row>
    <row r="321" spans="1:71" ht="12.75" customHeight="1">
      <c r="A321" s="217" t="str">
        <f>IF(' Peticions ET'!A311="", "",' Peticions ET'!A311)</f>
        <v/>
      </c>
      <c r="B321" s="167" t="str">
        <f t="shared" si="92"/>
        <v/>
      </c>
      <c r="C321" s="167" t="str">
        <f>IF(' Peticions ET'!B311="", "",' Peticions ET'!B311)</f>
        <v/>
      </c>
      <c r="D321" s="167" t="str">
        <f>IF(' Peticions ET'!C311="", "",' Peticions ET'!C311)</f>
        <v/>
      </c>
      <c r="E321" s="167" t="str">
        <f>IF(' Peticions ET'!D311="", "",' Peticions ET'!D311)</f>
        <v/>
      </c>
      <c r="F321" s="166" t="str">
        <f>IF(' Peticions ET'!E311="", "",' Peticions ET'!E311)</f>
        <v/>
      </c>
      <c r="G321" s="166" t="str">
        <f>IF(' Peticions ET'!F311="", "",' Peticions ET'!F311)</f>
        <v/>
      </c>
      <c r="H321" s="30" t="str">
        <f>IF(' Peticions ET'!G311="", "",' Peticions ET'!G311)</f>
        <v/>
      </c>
      <c r="I321" s="40" t="str">
        <f>IF(' Peticions ET'!H311="", "",' Peticions ET'!H311)</f>
        <v/>
      </c>
      <c r="J321" s="40" t="str">
        <f>IF(' Peticions ET'!I311="", "",' Peticions ET'!I311)</f>
        <v/>
      </c>
      <c r="K321" s="40" t="str">
        <f>IF(' Peticions ET'!J311="", "",' Peticions ET'!J311)</f>
        <v/>
      </c>
      <c r="L321" s="30" t="str">
        <f>IF(' Peticions ET'!K311="", "",' Peticions ET'!K311)</f>
        <v/>
      </c>
      <c r="M321" s="30" t="str">
        <f>IF(' Peticions ET'!L311="", "",' Peticions ET'!L311)</f>
        <v/>
      </c>
      <c r="N321" s="30" t="str">
        <f>IF(' Peticions ET'!M311="", "",' Peticions ET'!M311)</f>
        <v/>
      </c>
      <c r="O321" s="40" t="str">
        <f>IF(' Peticions ET'!O311="", "",' Peticions ET'!O311)</f>
        <v/>
      </c>
      <c r="P321" s="7" t="str">
        <f>IF(' Peticions ET'!N311="", "",' Peticions ET'!N311)</f>
        <v/>
      </c>
      <c r="Q321" s="31" t="str">
        <f>IF(' Peticions ET'!R311="", "",' Peticions ET'!R311)</f>
        <v/>
      </c>
      <c r="R321" s="31" t="str">
        <f>IF(' Peticions ET'!S311="", "",' Peticions ET'!S311)</f>
        <v/>
      </c>
      <c r="S321" t="str">
        <f>IF(' Peticions ET'!P311="", "",' Peticions ET'!P311)</f>
        <v/>
      </c>
      <c r="T321" s="264" t="str">
        <f>IF(' Peticions ET'!Q311="", "",' Peticions ET'!Q311)</f>
        <v/>
      </c>
      <c r="U321" s="1"/>
      <c r="V321" s="1"/>
      <c r="W321" s="3"/>
      <c r="X321" s="31"/>
      <c r="Y321" s="31"/>
      <c r="Z321" s="31"/>
      <c r="AA321" s="32"/>
      <c r="AB321" s="33"/>
      <c r="AC321" s="33"/>
      <c r="AD321" s="33"/>
      <c r="AE321" s="33"/>
      <c r="AF321" s="34"/>
      <c r="AG321" s="34"/>
      <c r="AH321" s="34"/>
      <c r="AI321" s="34"/>
      <c r="AJ321" s="35" t="str">
        <f>IF(' Peticions ET'!Z311="", "",' Peticions ET'!Z311)</f>
        <v/>
      </c>
      <c r="AK321" s="143"/>
      <c r="AL321" s="36"/>
      <c r="AM321" s="37" t="str">
        <f t="shared" si="78"/>
        <v/>
      </c>
      <c r="AN321" s="38" t="str">
        <f t="shared" si="79"/>
        <v/>
      </c>
      <c r="AO321" s="39" t="str">
        <f t="shared" si="80"/>
        <v/>
      </c>
      <c r="AP321" s="40" t="str">
        <f t="shared" si="81"/>
        <v/>
      </c>
      <c r="AQ321" s="229" t="str">
        <f t="shared" si="82"/>
        <v/>
      </c>
      <c r="AR321" s="220">
        <f>IF(A321="",0,IF(BJ321="S",COUNTIF($AQ$17:AQ321,AQ321),0))</f>
        <v>0</v>
      </c>
      <c r="AS321" s="41" t="str">
        <f t="shared" si="93"/>
        <v/>
      </c>
      <c r="AT321" s="42">
        <f xml:space="preserve"> IF(AS321&lt;&gt;"",VLOOKUP(AS321,Calculs!$B$2:$C$34,2,FALSE),0)</f>
        <v>0</v>
      </c>
      <c r="AU321" s="42">
        <f>IF(I321&lt;&gt;"",IF(LEFT(I321,1)="S", Calculs!$C$63,0),0)</f>
        <v>0</v>
      </c>
      <c r="AV321" s="42">
        <f>IF(J321&lt;&gt;"",IF(LEFT(J321,1)="S", Calculs!$C$53,0),0)</f>
        <v>0</v>
      </c>
      <c r="AW321" s="42">
        <f>IF(K321&lt;&gt;"",IF(LEFT(K321,1)="S", Calculs!$C$54,0),0)</f>
        <v>0</v>
      </c>
      <c r="AX321" s="43" t="str">
        <f t="shared" si="83"/>
        <v/>
      </c>
      <c r="AY321" s="43" t="str">
        <f t="shared" si="84"/>
        <v/>
      </c>
      <c r="AZ321" s="43">
        <f>SUMIF(Calculs!$B$2:$B$34,AX321,Calculs!$C$2:$C$34)</f>
        <v>0</v>
      </c>
      <c r="BA321" s="42">
        <f>IF(O321&lt;&gt;"",IF(LEFT(O321,1)="S", Calculs!$C$54,0),0)</f>
        <v>0</v>
      </c>
      <c r="BB321" s="42">
        <f>IF(P321&lt;&gt;"",IF(LEFT(P321,1)="S", Calculs!$C$53,0),0)</f>
        <v>0</v>
      </c>
      <c r="BC321" s="229" t="str">
        <f t="shared" si="85"/>
        <v/>
      </c>
      <c r="BD321" s="220">
        <f>IF(A321="",0, IF(BK321="S",COUNTIF($BC$17:BC321,BC321),0))</f>
        <v>0</v>
      </c>
      <c r="BE321" s="42">
        <f xml:space="preserve"> IF(Q321&lt;&gt;"",IF(Q321&lt;&gt;"Sense monitor",VLOOKUP(_xlfn.CONCAT(LEFT(Q321,2),IF(BF321="NO",".SA",".AA")),Calculs!$B$41:$C$48,2,FALSE),0),0)</f>
        <v>0</v>
      </c>
      <c r="BF321" s="42" t="str">
        <f t="shared" si="86"/>
        <v>NO</v>
      </c>
      <c r="BG321" s="43" t="str">
        <f t="shared" si="94"/>
        <v/>
      </c>
      <c r="BH321" s="42">
        <f>SUMIF(Calculs!$B$32:$B$36,TRIM(BG321),Calculs!$C$32:$C$36)</f>
        <v>0</v>
      </c>
      <c r="BI321" s="42">
        <f>IF(T321&lt;&gt;"",IF(LEFT(T321,1)="S", SUMIF(Calculs!$B$67:$B$70, TRIM(BG321), Calculs!$C$67:$C$70),0),0)</f>
        <v>0</v>
      </c>
      <c r="BJ321" s="40" t="str">
        <f t="shared" si="95"/>
        <v>N</v>
      </c>
      <c r="BK321" s="219" t="str">
        <f t="shared" si="87"/>
        <v>N</v>
      </c>
      <c r="BL321" s="42">
        <f t="shared" si="96"/>
        <v>0</v>
      </c>
      <c r="BM321" s="42"/>
      <c r="BN321" s="42"/>
      <c r="BO321" s="42">
        <f>IF(B321="",0,IF(AND(BJ321="S",AR321=1), VLOOKUP(B321,Calculs!$B$94:$D$99,3), 0) + IF(AND(BK321="S",BD321=1), VLOOKUP(B321,Calculs!$B$94:$F$99,5), 0))</f>
        <v>0</v>
      </c>
      <c r="BP321" s="40" t="str">
        <f t="shared" si="88"/>
        <v/>
      </c>
      <c r="BQ321" s="219" t="str">
        <f t="shared" si="89"/>
        <v/>
      </c>
      <c r="BR321" s="264" t="str">
        <f t="shared" si="90"/>
        <v/>
      </c>
      <c r="BS321" s="264" t="str">
        <f t="shared" si="91"/>
        <v/>
      </c>
    </row>
    <row r="322" spans="1:71" ht="12.75" customHeight="1">
      <c r="A322" s="217" t="str">
        <f>IF(' Peticions ET'!A312="", "",' Peticions ET'!A312)</f>
        <v/>
      </c>
      <c r="B322" s="167" t="str">
        <f t="shared" si="92"/>
        <v/>
      </c>
      <c r="C322" s="167" t="str">
        <f>IF(' Peticions ET'!B312="", "",' Peticions ET'!B312)</f>
        <v/>
      </c>
      <c r="D322" s="167" t="str">
        <f>IF(' Peticions ET'!C312="", "",' Peticions ET'!C312)</f>
        <v/>
      </c>
      <c r="E322" s="167" t="str">
        <f>IF(' Peticions ET'!D312="", "",' Peticions ET'!D312)</f>
        <v/>
      </c>
      <c r="F322" s="166" t="str">
        <f>IF(' Peticions ET'!E312="", "",' Peticions ET'!E312)</f>
        <v/>
      </c>
      <c r="G322" s="166" t="str">
        <f>IF(' Peticions ET'!F312="", "",' Peticions ET'!F312)</f>
        <v/>
      </c>
      <c r="H322" s="30" t="str">
        <f>IF(' Peticions ET'!G312="", "",' Peticions ET'!G312)</f>
        <v/>
      </c>
      <c r="I322" s="40" t="str">
        <f>IF(' Peticions ET'!H312="", "",' Peticions ET'!H312)</f>
        <v/>
      </c>
      <c r="J322" s="40" t="str">
        <f>IF(' Peticions ET'!I312="", "",' Peticions ET'!I312)</f>
        <v/>
      </c>
      <c r="K322" s="40" t="str">
        <f>IF(' Peticions ET'!J312="", "",' Peticions ET'!J312)</f>
        <v/>
      </c>
      <c r="L322" s="30" t="str">
        <f>IF(' Peticions ET'!K312="", "",' Peticions ET'!K312)</f>
        <v/>
      </c>
      <c r="M322" s="30" t="str">
        <f>IF(' Peticions ET'!L312="", "",' Peticions ET'!L312)</f>
        <v/>
      </c>
      <c r="N322" s="30" t="str">
        <f>IF(' Peticions ET'!M312="", "",' Peticions ET'!M312)</f>
        <v/>
      </c>
      <c r="O322" s="40" t="str">
        <f>IF(' Peticions ET'!O312="", "",' Peticions ET'!O312)</f>
        <v/>
      </c>
      <c r="P322" s="7" t="str">
        <f>IF(' Peticions ET'!N312="", "",' Peticions ET'!N312)</f>
        <v/>
      </c>
      <c r="Q322" s="31" t="str">
        <f>IF(' Peticions ET'!R312="", "",' Peticions ET'!R312)</f>
        <v/>
      </c>
      <c r="R322" s="31" t="str">
        <f>IF(' Peticions ET'!S312="", "",' Peticions ET'!S312)</f>
        <v/>
      </c>
      <c r="S322" t="str">
        <f>IF(' Peticions ET'!P312="", "",' Peticions ET'!P312)</f>
        <v/>
      </c>
      <c r="T322" s="264" t="str">
        <f>IF(' Peticions ET'!Q312="", "",' Peticions ET'!Q312)</f>
        <v/>
      </c>
      <c r="U322" s="1"/>
      <c r="V322" s="1"/>
      <c r="W322" s="3"/>
      <c r="X322" s="31"/>
      <c r="Y322" s="31"/>
      <c r="Z322" s="31"/>
      <c r="AA322" s="32"/>
      <c r="AB322" s="33"/>
      <c r="AC322" s="33"/>
      <c r="AD322" s="33"/>
      <c r="AE322" s="33"/>
      <c r="AF322" s="34"/>
      <c r="AG322" s="34"/>
      <c r="AH322" s="34"/>
      <c r="AI322" s="34"/>
      <c r="AJ322" s="35" t="str">
        <f>IF(' Peticions ET'!Z312="", "",' Peticions ET'!Z312)</f>
        <v/>
      </c>
      <c r="AK322" s="143"/>
      <c r="AL322" s="36"/>
      <c r="AM322" s="37" t="str">
        <f t="shared" si="78"/>
        <v/>
      </c>
      <c r="AN322" s="38" t="str">
        <f t="shared" si="79"/>
        <v/>
      </c>
      <c r="AO322" s="39" t="str">
        <f t="shared" si="80"/>
        <v/>
      </c>
      <c r="AP322" s="40" t="str">
        <f t="shared" si="81"/>
        <v/>
      </c>
      <c r="AQ322" s="229" t="str">
        <f t="shared" si="82"/>
        <v/>
      </c>
      <c r="AR322" s="220">
        <f>IF(A322="",0,IF(BJ322="S",COUNTIF($AQ$17:AQ322,AQ322),0))</f>
        <v>0</v>
      </c>
      <c r="AS322" s="41" t="str">
        <f t="shared" si="93"/>
        <v/>
      </c>
      <c r="AT322" s="42">
        <f xml:space="preserve"> IF(AS322&lt;&gt;"",VLOOKUP(AS322,Calculs!$B$2:$C$34,2,FALSE),0)</f>
        <v>0</v>
      </c>
      <c r="AU322" s="42">
        <f>IF(I322&lt;&gt;"",IF(LEFT(I322,1)="S", Calculs!$C$63,0),0)</f>
        <v>0</v>
      </c>
      <c r="AV322" s="42">
        <f>IF(J322&lt;&gt;"",IF(LEFT(J322,1)="S", Calculs!$C$53,0),0)</f>
        <v>0</v>
      </c>
      <c r="AW322" s="42">
        <f>IF(K322&lt;&gt;"",IF(LEFT(K322,1)="S", Calculs!$C$54,0),0)</f>
        <v>0</v>
      </c>
      <c r="AX322" s="43" t="str">
        <f t="shared" si="83"/>
        <v/>
      </c>
      <c r="AY322" s="43" t="str">
        <f t="shared" si="84"/>
        <v/>
      </c>
      <c r="AZ322" s="43">
        <f>SUMIF(Calculs!$B$2:$B$34,AX322,Calculs!$C$2:$C$34)</f>
        <v>0</v>
      </c>
      <c r="BA322" s="42">
        <f>IF(O322&lt;&gt;"",IF(LEFT(O322,1)="S", Calculs!$C$54,0),0)</f>
        <v>0</v>
      </c>
      <c r="BB322" s="42">
        <f>IF(P322&lt;&gt;"",IF(LEFT(P322,1)="S", Calculs!$C$53,0),0)</f>
        <v>0</v>
      </c>
      <c r="BC322" s="229" t="str">
        <f t="shared" si="85"/>
        <v/>
      </c>
      <c r="BD322" s="220">
        <f>IF(A322="",0, IF(BK322="S",COUNTIF($BC$17:BC322,BC322),0))</f>
        <v>0</v>
      </c>
      <c r="BE322" s="42">
        <f xml:space="preserve"> IF(Q322&lt;&gt;"",IF(Q322&lt;&gt;"Sense monitor",VLOOKUP(_xlfn.CONCAT(LEFT(Q322,2),IF(BF322="NO",".SA",".AA")),Calculs!$B$41:$C$48,2,FALSE),0),0)</f>
        <v>0</v>
      </c>
      <c r="BF322" s="42" t="str">
        <f t="shared" si="86"/>
        <v>NO</v>
      </c>
      <c r="BG322" s="43" t="str">
        <f t="shared" si="94"/>
        <v/>
      </c>
      <c r="BH322" s="42">
        <f>SUMIF(Calculs!$B$32:$B$36,TRIM(BG322),Calculs!$C$32:$C$36)</f>
        <v>0</v>
      </c>
      <c r="BI322" s="42">
        <f>IF(T322&lt;&gt;"",IF(LEFT(T322,1)="S", SUMIF(Calculs!$B$67:$B$70, TRIM(BG322), Calculs!$C$67:$C$70),0),0)</f>
        <v>0</v>
      </c>
      <c r="BJ322" s="40" t="str">
        <f t="shared" si="95"/>
        <v>N</v>
      </c>
      <c r="BK322" s="219" t="str">
        <f t="shared" si="87"/>
        <v>N</v>
      </c>
      <c r="BL322" s="42">
        <f t="shared" si="96"/>
        <v>0</v>
      </c>
      <c r="BM322" s="42"/>
      <c r="BN322" s="42"/>
      <c r="BO322" s="42">
        <f>IF(B322="",0,IF(AND(BJ322="S",AR322=1), VLOOKUP(B322,Calculs!$B$94:$D$99,3), 0) + IF(AND(BK322="S",BD322=1), VLOOKUP(B322,Calculs!$B$94:$F$99,5), 0))</f>
        <v>0</v>
      </c>
      <c r="BP322" s="40" t="str">
        <f t="shared" si="88"/>
        <v/>
      </c>
      <c r="BQ322" s="219" t="str">
        <f t="shared" si="89"/>
        <v/>
      </c>
      <c r="BR322" s="264" t="str">
        <f t="shared" si="90"/>
        <v/>
      </c>
      <c r="BS322" s="264" t="str">
        <f t="shared" si="91"/>
        <v/>
      </c>
    </row>
    <row r="323" spans="1:71" ht="12.75" customHeight="1">
      <c r="A323" s="217" t="str">
        <f>IF(' Peticions ET'!A313="", "",' Peticions ET'!A313)</f>
        <v/>
      </c>
      <c r="B323" s="167" t="str">
        <f t="shared" si="92"/>
        <v/>
      </c>
      <c r="C323" s="167" t="str">
        <f>IF(' Peticions ET'!B313="", "",' Peticions ET'!B313)</f>
        <v/>
      </c>
      <c r="D323" s="167" t="str">
        <f>IF(' Peticions ET'!C313="", "",' Peticions ET'!C313)</f>
        <v/>
      </c>
      <c r="E323" s="167" t="str">
        <f>IF(' Peticions ET'!D313="", "",' Peticions ET'!D313)</f>
        <v/>
      </c>
      <c r="F323" s="166" t="str">
        <f>IF(' Peticions ET'!E313="", "",' Peticions ET'!E313)</f>
        <v/>
      </c>
      <c r="G323" s="166" t="str">
        <f>IF(' Peticions ET'!F313="", "",' Peticions ET'!F313)</f>
        <v/>
      </c>
      <c r="H323" s="30" t="str">
        <f>IF(' Peticions ET'!G313="", "",' Peticions ET'!G313)</f>
        <v/>
      </c>
      <c r="I323" s="40" t="str">
        <f>IF(' Peticions ET'!H313="", "",' Peticions ET'!H313)</f>
        <v/>
      </c>
      <c r="J323" s="40" t="str">
        <f>IF(' Peticions ET'!I313="", "",' Peticions ET'!I313)</f>
        <v/>
      </c>
      <c r="K323" s="40" t="str">
        <f>IF(' Peticions ET'!J313="", "",' Peticions ET'!J313)</f>
        <v/>
      </c>
      <c r="L323" s="30" t="str">
        <f>IF(' Peticions ET'!K313="", "",' Peticions ET'!K313)</f>
        <v/>
      </c>
      <c r="M323" s="30" t="str">
        <f>IF(' Peticions ET'!L313="", "",' Peticions ET'!L313)</f>
        <v/>
      </c>
      <c r="N323" s="30" t="str">
        <f>IF(' Peticions ET'!M313="", "",' Peticions ET'!M313)</f>
        <v/>
      </c>
      <c r="O323" s="40" t="str">
        <f>IF(' Peticions ET'!O313="", "",' Peticions ET'!O313)</f>
        <v/>
      </c>
      <c r="P323" s="7" t="str">
        <f>IF(' Peticions ET'!N313="", "",' Peticions ET'!N313)</f>
        <v/>
      </c>
      <c r="Q323" s="31" t="str">
        <f>IF(' Peticions ET'!R313="", "",' Peticions ET'!R313)</f>
        <v/>
      </c>
      <c r="R323" s="31" t="str">
        <f>IF(' Peticions ET'!S313="", "",' Peticions ET'!S313)</f>
        <v/>
      </c>
      <c r="S323" t="str">
        <f>IF(' Peticions ET'!P313="", "",' Peticions ET'!P313)</f>
        <v/>
      </c>
      <c r="T323" s="264" t="str">
        <f>IF(' Peticions ET'!Q313="", "",' Peticions ET'!Q313)</f>
        <v/>
      </c>
      <c r="U323" s="1"/>
      <c r="V323" s="1"/>
      <c r="W323" s="3"/>
      <c r="X323" s="31"/>
      <c r="Y323" s="31"/>
      <c r="Z323" s="31"/>
      <c r="AA323" s="32"/>
      <c r="AB323" s="33"/>
      <c r="AC323" s="33"/>
      <c r="AD323" s="33"/>
      <c r="AE323" s="33"/>
      <c r="AF323" s="34"/>
      <c r="AG323" s="34"/>
      <c r="AH323" s="34"/>
      <c r="AI323" s="34"/>
      <c r="AJ323" s="35" t="str">
        <f>IF(' Peticions ET'!Z313="", "",' Peticions ET'!Z313)</f>
        <v/>
      </c>
      <c r="AK323" s="143"/>
      <c r="AL323" s="36"/>
      <c r="AM323" s="37" t="str">
        <f t="shared" si="78"/>
        <v/>
      </c>
      <c r="AN323" s="38" t="str">
        <f t="shared" si="79"/>
        <v/>
      </c>
      <c r="AO323" s="39" t="str">
        <f t="shared" si="80"/>
        <v/>
      </c>
      <c r="AP323" s="40" t="str">
        <f t="shared" si="81"/>
        <v/>
      </c>
      <c r="AQ323" s="229" t="str">
        <f t="shared" si="82"/>
        <v/>
      </c>
      <c r="AR323" s="220">
        <f>IF(A323="",0,IF(BJ323="S",COUNTIF($AQ$17:AQ323,AQ323),0))</f>
        <v>0</v>
      </c>
      <c r="AS323" s="41" t="str">
        <f t="shared" si="93"/>
        <v/>
      </c>
      <c r="AT323" s="42">
        <f xml:space="preserve"> IF(AS323&lt;&gt;"",VLOOKUP(AS323,Calculs!$B$2:$C$34,2,FALSE),0)</f>
        <v>0</v>
      </c>
      <c r="AU323" s="42">
        <f>IF(I323&lt;&gt;"",IF(LEFT(I323,1)="S", Calculs!$C$63,0),0)</f>
        <v>0</v>
      </c>
      <c r="AV323" s="42">
        <f>IF(J323&lt;&gt;"",IF(LEFT(J323,1)="S", Calculs!$C$53,0),0)</f>
        <v>0</v>
      </c>
      <c r="AW323" s="42">
        <f>IF(K323&lt;&gt;"",IF(LEFT(K323,1)="S", Calculs!$C$54,0),0)</f>
        <v>0</v>
      </c>
      <c r="AX323" s="43" t="str">
        <f t="shared" si="83"/>
        <v/>
      </c>
      <c r="AY323" s="43" t="str">
        <f t="shared" si="84"/>
        <v/>
      </c>
      <c r="AZ323" s="43">
        <f>SUMIF(Calculs!$B$2:$B$34,AX323,Calculs!$C$2:$C$34)</f>
        <v>0</v>
      </c>
      <c r="BA323" s="42">
        <f>IF(O323&lt;&gt;"",IF(LEFT(O323,1)="S", Calculs!$C$54,0),0)</f>
        <v>0</v>
      </c>
      <c r="BB323" s="42">
        <f>IF(P323&lt;&gt;"",IF(LEFT(P323,1)="S", Calculs!$C$53,0),0)</f>
        <v>0</v>
      </c>
      <c r="BC323" s="229" t="str">
        <f t="shared" si="85"/>
        <v/>
      </c>
      <c r="BD323" s="220">
        <f>IF(A323="",0, IF(BK323="S",COUNTIF($BC$17:BC323,BC323),0))</f>
        <v>0</v>
      </c>
      <c r="BE323" s="42">
        <f xml:space="preserve"> IF(Q323&lt;&gt;"",IF(Q323&lt;&gt;"Sense monitor",VLOOKUP(_xlfn.CONCAT(LEFT(Q323,2),IF(BF323="NO",".SA",".AA")),Calculs!$B$41:$C$48,2,FALSE),0),0)</f>
        <v>0</v>
      </c>
      <c r="BF323" s="42" t="str">
        <f t="shared" si="86"/>
        <v>NO</v>
      </c>
      <c r="BG323" s="43" t="str">
        <f t="shared" si="94"/>
        <v/>
      </c>
      <c r="BH323" s="42">
        <f>SUMIF(Calculs!$B$32:$B$36,TRIM(BG323),Calculs!$C$32:$C$36)</f>
        <v>0</v>
      </c>
      <c r="BI323" s="42">
        <f>IF(T323&lt;&gt;"",IF(LEFT(T323,1)="S", SUMIF(Calculs!$B$67:$B$70, TRIM(BG323), Calculs!$C$67:$C$70),0),0)</f>
        <v>0</v>
      </c>
      <c r="BJ323" s="40" t="str">
        <f t="shared" si="95"/>
        <v>N</v>
      </c>
      <c r="BK323" s="219" t="str">
        <f t="shared" si="87"/>
        <v>N</v>
      </c>
      <c r="BL323" s="42">
        <f t="shared" si="96"/>
        <v>0</v>
      </c>
      <c r="BM323" s="42"/>
      <c r="BN323" s="42"/>
      <c r="BO323" s="42">
        <f>IF(B323="",0,IF(AND(BJ323="S",AR323=1), VLOOKUP(B323,Calculs!$B$94:$D$99,3), 0) + IF(AND(BK323="S",BD323=1), VLOOKUP(B323,Calculs!$B$94:$F$99,5), 0))</f>
        <v>0</v>
      </c>
      <c r="BP323" s="40" t="str">
        <f t="shared" si="88"/>
        <v/>
      </c>
      <c r="BQ323" s="219" t="str">
        <f t="shared" si="89"/>
        <v/>
      </c>
      <c r="BR323" s="264" t="str">
        <f t="shared" si="90"/>
        <v/>
      </c>
      <c r="BS323" s="264" t="str">
        <f t="shared" si="91"/>
        <v/>
      </c>
    </row>
    <row r="324" spans="1:71" ht="12.75" customHeight="1">
      <c r="A324" s="217" t="str">
        <f>IF(' Peticions ET'!A314="", "",' Peticions ET'!A314)</f>
        <v/>
      </c>
      <c r="B324" s="167" t="str">
        <f t="shared" si="92"/>
        <v/>
      </c>
      <c r="C324" s="167" t="str">
        <f>IF(' Peticions ET'!B314="", "",' Peticions ET'!B314)</f>
        <v/>
      </c>
      <c r="D324" s="167" t="str">
        <f>IF(' Peticions ET'!C314="", "",' Peticions ET'!C314)</f>
        <v/>
      </c>
      <c r="E324" s="167" t="str">
        <f>IF(' Peticions ET'!D314="", "",' Peticions ET'!D314)</f>
        <v/>
      </c>
      <c r="F324" s="166" t="str">
        <f>IF(' Peticions ET'!E314="", "",' Peticions ET'!E314)</f>
        <v/>
      </c>
      <c r="G324" s="166" t="str">
        <f>IF(' Peticions ET'!F314="", "",' Peticions ET'!F314)</f>
        <v/>
      </c>
      <c r="H324" s="30" t="str">
        <f>IF(' Peticions ET'!G314="", "",' Peticions ET'!G314)</f>
        <v/>
      </c>
      <c r="I324" s="40" t="str">
        <f>IF(' Peticions ET'!H314="", "",' Peticions ET'!H314)</f>
        <v/>
      </c>
      <c r="J324" s="40" t="str">
        <f>IF(' Peticions ET'!I314="", "",' Peticions ET'!I314)</f>
        <v/>
      </c>
      <c r="K324" s="40" t="str">
        <f>IF(' Peticions ET'!J314="", "",' Peticions ET'!J314)</f>
        <v/>
      </c>
      <c r="L324" s="30" t="str">
        <f>IF(' Peticions ET'!K314="", "",' Peticions ET'!K314)</f>
        <v/>
      </c>
      <c r="M324" s="30" t="str">
        <f>IF(' Peticions ET'!L314="", "",' Peticions ET'!L314)</f>
        <v/>
      </c>
      <c r="N324" s="30" t="str">
        <f>IF(' Peticions ET'!M314="", "",' Peticions ET'!M314)</f>
        <v/>
      </c>
      <c r="O324" s="40" t="str">
        <f>IF(' Peticions ET'!O314="", "",' Peticions ET'!O314)</f>
        <v/>
      </c>
      <c r="P324" s="7" t="str">
        <f>IF(' Peticions ET'!N314="", "",' Peticions ET'!N314)</f>
        <v/>
      </c>
      <c r="Q324" s="31" t="str">
        <f>IF(' Peticions ET'!R314="", "",' Peticions ET'!R314)</f>
        <v/>
      </c>
      <c r="R324" s="31" t="str">
        <f>IF(' Peticions ET'!S314="", "",' Peticions ET'!S314)</f>
        <v/>
      </c>
      <c r="S324" t="str">
        <f>IF(' Peticions ET'!P314="", "",' Peticions ET'!P314)</f>
        <v/>
      </c>
      <c r="T324" s="264" t="str">
        <f>IF(' Peticions ET'!Q314="", "",' Peticions ET'!Q314)</f>
        <v/>
      </c>
      <c r="U324" s="1"/>
      <c r="V324" s="1"/>
      <c r="W324" s="3"/>
      <c r="X324" s="31"/>
      <c r="Y324" s="31"/>
      <c r="Z324" s="31"/>
      <c r="AA324" s="32"/>
      <c r="AB324" s="33"/>
      <c r="AC324" s="33"/>
      <c r="AD324" s="33"/>
      <c r="AE324" s="33"/>
      <c r="AF324" s="34"/>
      <c r="AG324" s="34"/>
      <c r="AH324" s="34"/>
      <c r="AI324" s="34"/>
      <c r="AJ324" s="35" t="str">
        <f>IF(' Peticions ET'!Z314="", "",' Peticions ET'!Z314)</f>
        <v/>
      </c>
      <c r="AK324" s="143"/>
      <c r="AL324" s="36"/>
      <c r="AM324" s="37" t="str">
        <f t="shared" si="78"/>
        <v/>
      </c>
      <c r="AN324" s="38" t="str">
        <f t="shared" si="79"/>
        <v/>
      </c>
      <c r="AO324" s="39" t="str">
        <f t="shared" si="80"/>
        <v/>
      </c>
      <c r="AP324" s="40" t="str">
        <f t="shared" si="81"/>
        <v/>
      </c>
      <c r="AQ324" s="229" t="str">
        <f t="shared" si="82"/>
        <v/>
      </c>
      <c r="AR324" s="220">
        <f>IF(A324="",0,IF(BJ324="S",COUNTIF($AQ$17:AQ324,AQ324),0))</f>
        <v>0</v>
      </c>
      <c r="AS324" s="41" t="str">
        <f t="shared" si="93"/>
        <v/>
      </c>
      <c r="AT324" s="42">
        <f xml:space="preserve"> IF(AS324&lt;&gt;"",VLOOKUP(AS324,Calculs!$B$2:$C$34,2,FALSE),0)</f>
        <v>0</v>
      </c>
      <c r="AU324" s="42">
        <f>IF(I324&lt;&gt;"",IF(LEFT(I324,1)="S", Calculs!$C$63,0),0)</f>
        <v>0</v>
      </c>
      <c r="AV324" s="42">
        <f>IF(J324&lt;&gt;"",IF(LEFT(J324,1)="S", Calculs!$C$53,0),0)</f>
        <v>0</v>
      </c>
      <c r="AW324" s="42">
        <f>IF(K324&lt;&gt;"",IF(LEFT(K324,1)="S", Calculs!$C$54,0),0)</f>
        <v>0</v>
      </c>
      <c r="AX324" s="43" t="str">
        <f t="shared" si="83"/>
        <v/>
      </c>
      <c r="AY324" s="43" t="str">
        <f t="shared" si="84"/>
        <v/>
      </c>
      <c r="AZ324" s="43">
        <f>SUMIF(Calculs!$B$2:$B$34,AX324,Calculs!$C$2:$C$34)</f>
        <v>0</v>
      </c>
      <c r="BA324" s="42">
        <f>IF(O324&lt;&gt;"",IF(LEFT(O324,1)="S", Calculs!$C$54,0),0)</f>
        <v>0</v>
      </c>
      <c r="BB324" s="42">
        <f>IF(P324&lt;&gt;"",IF(LEFT(P324,1)="S", Calculs!$C$53,0),0)</f>
        <v>0</v>
      </c>
      <c r="BC324" s="229" t="str">
        <f t="shared" si="85"/>
        <v/>
      </c>
      <c r="BD324" s="220">
        <f>IF(A324="",0, IF(BK324="S",COUNTIF($BC$17:BC324,BC324),0))</f>
        <v>0</v>
      </c>
      <c r="BE324" s="42">
        <f xml:space="preserve"> IF(Q324&lt;&gt;"",IF(Q324&lt;&gt;"Sense monitor",VLOOKUP(_xlfn.CONCAT(LEFT(Q324,2),IF(BF324="NO",".SA",".AA")),Calculs!$B$41:$C$48,2,FALSE),0),0)</f>
        <v>0</v>
      </c>
      <c r="BF324" s="42" t="str">
        <f t="shared" si="86"/>
        <v>NO</v>
      </c>
      <c r="BG324" s="43" t="str">
        <f t="shared" si="94"/>
        <v/>
      </c>
      <c r="BH324" s="42">
        <f>SUMIF(Calculs!$B$32:$B$36,TRIM(BG324),Calculs!$C$32:$C$36)</f>
        <v>0</v>
      </c>
      <c r="BI324" s="42">
        <f>IF(T324&lt;&gt;"",IF(LEFT(T324,1)="S", SUMIF(Calculs!$B$67:$B$70, TRIM(BG324), Calculs!$C$67:$C$70),0),0)</f>
        <v>0</v>
      </c>
      <c r="BJ324" s="40" t="str">
        <f t="shared" si="95"/>
        <v>N</v>
      </c>
      <c r="BK324" s="219" t="str">
        <f t="shared" si="87"/>
        <v>N</v>
      </c>
      <c r="BL324" s="42">
        <f t="shared" si="96"/>
        <v>0</v>
      </c>
      <c r="BM324" s="42"/>
      <c r="BN324" s="42"/>
      <c r="BO324" s="42">
        <f>IF(B324="",0,IF(AND(BJ324="S",AR324=1), VLOOKUP(B324,Calculs!$B$94:$D$99,3), 0) + IF(AND(BK324="S",BD324=1), VLOOKUP(B324,Calculs!$B$94:$F$99,5), 0))</f>
        <v>0</v>
      </c>
      <c r="BP324" s="40" t="str">
        <f t="shared" si="88"/>
        <v/>
      </c>
      <c r="BQ324" s="219" t="str">
        <f t="shared" si="89"/>
        <v/>
      </c>
      <c r="BR324" s="264" t="str">
        <f t="shared" si="90"/>
        <v/>
      </c>
      <c r="BS324" s="264" t="str">
        <f t="shared" si="91"/>
        <v/>
      </c>
    </row>
    <row r="325" spans="1:71" ht="12.75" customHeight="1">
      <c r="A325" s="217" t="str">
        <f>IF(' Peticions ET'!A315="", "",' Peticions ET'!A315)</f>
        <v/>
      </c>
      <c r="B325" s="167" t="str">
        <f t="shared" si="92"/>
        <v/>
      </c>
      <c r="C325" s="167" t="str">
        <f>IF(' Peticions ET'!B315="", "",' Peticions ET'!B315)</f>
        <v/>
      </c>
      <c r="D325" s="167" t="str">
        <f>IF(' Peticions ET'!C315="", "",' Peticions ET'!C315)</f>
        <v/>
      </c>
      <c r="E325" s="167" t="str">
        <f>IF(' Peticions ET'!D315="", "",' Peticions ET'!D315)</f>
        <v/>
      </c>
      <c r="F325" s="166" t="str">
        <f>IF(' Peticions ET'!E315="", "",' Peticions ET'!E315)</f>
        <v/>
      </c>
      <c r="G325" s="166" t="str">
        <f>IF(' Peticions ET'!F315="", "",' Peticions ET'!F315)</f>
        <v/>
      </c>
      <c r="H325" s="30" t="str">
        <f>IF(' Peticions ET'!G315="", "",' Peticions ET'!G315)</f>
        <v/>
      </c>
      <c r="I325" s="40" t="str">
        <f>IF(' Peticions ET'!H315="", "",' Peticions ET'!H315)</f>
        <v/>
      </c>
      <c r="J325" s="40" t="str">
        <f>IF(' Peticions ET'!I315="", "",' Peticions ET'!I315)</f>
        <v/>
      </c>
      <c r="K325" s="40" t="str">
        <f>IF(' Peticions ET'!J315="", "",' Peticions ET'!J315)</f>
        <v/>
      </c>
      <c r="L325" s="30" t="str">
        <f>IF(' Peticions ET'!K315="", "",' Peticions ET'!K315)</f>
        <v/>
      </c>
      <c r="M325" s="30" t="str">
        <f>IF(' Peticions ET'!L315="", "",' Peticions ET'!L315)</f>
        <v/>
      </c>
      <c r="N325" s="30" t="str">
        <f>IF(' Peticions ET'!M315="", "",' Peticions ET'!M315)</f>
        <v/>
      </c>
      <c r="O325" s="40" t="str">
        <f>IF(' Peticions ET'!O315="", "",' Peticions ET'!O315)</f>
        <v/>
      </c>
      <c r="P325" s="7" t="str">
        <f>IF(' Peticions ET'!N315="", "",' Peticions ET'!N315)</f>
        <v/>
      </c>
      <c r="Q325" s="31" t="str">
        <f>IF(' Peticions ET'!R315="", "",' Peticions ET'!R315)</f>
        <v/>
      </c>
      <c r="R325" s="31" t="str">
        <f>IF(' Peticions ET'!S315="", "",' Peticions ET'!S315)</f>
        <v/>
      </c>
      <c r="S325" t="str">
        <f>IF(' Peticions ET'!P315="", "",' Peticions ET'!P315)</f>
        <v/>
      </c>
      <c r="T325" s="264" t="str">
        <f>IF(' Peticions ET'!Q315="", "",' Peticions ET'!Q315)</f>
        <v/>
      </c>
      <c r="U325" s="1"/>
      <c r="V325" s="1"/>
      <c r="W325" s="3"/>
      <c r="X325" s="31"/>
      <c r="Y325" s="31"/>
      <c r="Z325" s="31"/>
      <c r="AA325" s="32"/>
      <c r="AB325" s="33"/>
      <c r="AC325" s="33"/>
      <c r="AD325" s="33"/>
      <c r="AE325" s="33"/>
      <c r="AF325" s="34"/>
      <c r="AG325" s="34"/>
      <c r="AH325" s="34"/>
      <c r="AI325" s="34"/>
      <c r="AJ325" s="35" t="str">
        <f>IF(' Peticions ET'!Z315="", "",' Peticions ET'!Z315)</f>
        <v/>
      </c>
      <c r="AK325" s="143"/>
      <c r="AL325" s="36"/>
      <c r="AM325" s="37" t="str">
        <f t="shared" si="78"/>
        <v/>
      </c>
      <c r="AN325" s="38" t="str">
        <f t="shared" si="79"/>
        <v/>
      </c>
      <c r="AO325" s="39" t="str">
        <f t="shared" si="80"/>
        <v/>
      </c>
      <c r="AP325" s="40" t="str">
        <f t="shared" si="81"/>
        <v/>
      </c>
      <c r="AQ325" s="229" t="str">
        <f t="shared" si="82"/>
        <v/>
      </c>
      <c r="AR325" s="220">
        <f>IF(A325="",0,IF(BJ325="S",COUNTIF($AQ$17:AQ325,AQ325),0))</f>
        <v>0</v>
      </c>
      <c r="AS325" s="41" t="str">
        <f t="shared" si="93"/>
        <v/>
      </c>
      <c r="AT325" s="42">
        <f xml:space="preserve"> IF(AS325&lt;&gt;"",VLOOKUP(AS325,Calculs!$B$2:$C$34,2,FALSE),0)</f>
        <v>0</v>
      </c>
      <c r="AU325" s="42">
        <f>IF(I325&lt;&gt;"",IF(LEFT(I325,1)="S", Calculs!$C$63,0),0)</f>
        <v>0</v>
      </c>
      <c r="AV325" s="42">
        <f>IF(J325&lt;&gt;"",IF(LEFT(J325,1)="S", Calculs!$C$53,0),0)</f>
        <v>0</v>
      </c>
      <c r="AW325" s="42">
        <f>IF(K325&lt;&gt;"",IF(LEFT(K325,1)="S", Calculs!$C$54,0),0)</f>
        <v>0</v>
      </c>
      <c r="AX325" s="43" t="str">
        <f t="shared" si="83"/>
        <v/>
      </c>
      <c r="AY325" s="43" t="str">
        <f t="shared" si="84"/>
        <v/>
      </c>
      <c r="AZ325" s="43">
        <f>SUMIF(Calculs!$B$2:$B$34,AX325,Calculs!$C$2:$C$34)</f>
        <v>0</v>
      </c>
      <c r="BA325" s="42">
        <f>IF(O325&lt;&gt;"",IF(LEFT(O325,1)="S", Calculs!$C$54,0),0)</f>
        <v>0</v>
      </c>
      <c r="BB325" s="42">
        <f>IF(P325&lt;&gt;"",IF(LEFT(P325,1)="S", Calculs!$C$53,0),0)</f>
        <v>0</v>
      </c>
      <c r="BC325" s="229" t="str">
        <f t="shared" si="85"/>
        <v/>
      </c>
      <c r="BD325" s="220">
        <f>IF(A325="",0, IF(BK325="S",COUNTIF($BC$17:BC325,BC325),0))</f>
        <v>0</v>
      </c>
      <c r="BE325" s="42">
        <f xml:space="preserve"> IF(Q325&lt;&gt;"",IF(Q325&lt;&gt;"Sense monitor",VLOOKUP(_xlfn.CONCAT(LEFT(Q325,2),IF(BF325="NO",".SA",".AA")),Calculs!$B$41:$C$48,2,FALSE),0),0)</f>
        <v>0</v>
      </c>
      <c r="BF325" s="42" t="str">
        <f t="shared" si="86"/>
        <v>NO</v>
      </c>
      <c r="BG325" s="43" t="str">
        <f t="shared" si="94"/>
        <v/>
      </c>
      <c r="BH325" s="42">
        <f>SUMIF(Calculs!$B$32:$B$36,TRIM(BG325),Calculs!$C$32:$C$36)</f>
        <v>0</v>
      </c>
      <c r="BI325" s="42">
        <f>IF(T325&lt;&gt;"",IF(LEFT(T325,1)="S", SUMIF(Calculs!$B$67:$B$70, TRIM(BG325), Calculs!$C$67:$C$70),0),0)</f>
        <v>0</v>
      </c>
      <c r="BJ325" s="40" t="str">
        <f t="shared" si="95"/>
        <v>N</v>
      </c>
      <c r="BK325" s="219" t="str">
        <f t="shared" si="87"/>
        <v>N</v>
      </c>
      <c r="BL325" s="42">
        <f t="shared" si="96"/>
        <v>0</v>
      </c>
      <c r="BM325" s="42"/>
      <c r="BN325" s="42"/>
      <c r="BO325" s="42">
        <f>IF(B325="",0,IF(AND(BJ325="S",AR325=1), VLOOKUP(B325,Calculs!$B$94:$D$99,3), 0) + IF(AND(BK325="S",BD325=1), VLOOKUP(B325,Calculs!$B$94:$F$99,5), 0))</f>
        <v>0</v>
      </c>
      <c r="BP325" s="40" t="str">
        <f t="shared" si="88"/>
        <v/>
      </c>
      <c r="BQ325" s="219" t="str">
        <f t="shared" si="89"/>
        <v/>
      </c>
      <c r="BR325" s="264" t="str">
        <f t="shared" si="90"/>
        <v/>
      </c>
      <c r="BS325" s="264" t="str">
        <f t="shared" si="91"/>
        <v/>
      </c>
    </row>
    <row r="326" spans="1:71" ht="12.75" customHeight="1">
      <c r="A326" s="217" t="str">
        <f>IF(' Peticions ET'!A316="", "",' Peticions ET'!A316)</f>
        <v/>
      </c>
      <c r="B326" s="167" t="str">
        <f t="shared" si="92"/>
        <v/>
      </c>
      <c r="C326" s="167" t="str">
        <f>IF(' Peticions ET'!B316="", "",' Peticions ET'!B316)</f>
        <v/>
      </c>
      <c r="D326" s="167" t="str">
        <f>IF(' Peticions ET'!C316="", "",' Peticions ET'!C316)</f>
        <v/>
      </c>
      <c r="E326" s="167" t="str">
        <f>IF(' Peticions ET'!D316="", "",' Peticions ET'!D316)</f>
        <v/>
      </c>
      <c r="F326" s="166" t="str">
        <f>IF(' Peticions ET'!E316="", "",' Peticions ET'!E316)</f>
        <v/>
      </c>
      <c r="G326" s="166" t="str">
        <f>IF(' Peticions ET'!F316="", "",' Peticions ET'!F316)</f>
        <v/>
      </c>
      <c r="H326" s="30" t="str">
        <f>IF(' Peticions ET'!G316="", "",' Peticions ET'!G316)</f>
        <v/>
      </c>
      <c r="I326" s="40" t="str">
        <f>IF(' Peticions ET'!H316="", "",' Peticions ET'!H316)</f>
        <v/>
      </c>
      <c r="J326" s="40" t="str">
        <f>IF(' Peticions ET'!I316="", "",' Peticions ET'!I316)</f>
        <v/>
      </c>
      <c r="K326" s="40" t="str">
        <f>IF(' Peticions ET'!J316="", "",' Peticions ET'!J316)</f>
        <v/>
      </c>
      <c r="L326" s="30" t="str">
        <f>IF(' Peticions ET'!K316="", "",' Peticions ET'!K316)</f>
        <v/>
      </c>
      <c r="M326" s="30" t="str">
        <f>IF(' Peticions ET'!L316="", "",' Peticions ET'!L316)</f>
        <v/>
      </c>
      <c r="N326" s="30" t="str">
        <f>IF(' Peticions ET'!M316="", "",' Peticions ET'!M316)</f>
        <v/>
      </c>
      <c r="O326" s="40" t="str">
        <f>IF(' Peticions ET'!O316="", "",' Peticions ET'!O316)</f>
        <v/>
      </c>
      <c r="P326" s="7" t="str">
        <f>IF(' Peticions ET'!N316="", "",' Peticions ET'!N316)</f>
        <v/>
      </c>
      <c r="Q326" s="31" t="str">
        <f>IF(' Peticions ET'!R316="", "",' Peticions ET'!R316)</f>
        <v/>
      </c>
      <c r="R326" s="31" t="str">
        <f>IF(' Peticions ET'!S316="", "",' Peticions ET'!S316)</f>
        <v/>
      </c>
      <c r="S326" t="str">
        <f>IF(' Peticions ET'!P316="", "",' Peticions ET'!P316)</f>
        <v/>
      </c>
      <c r="T326" s="264" t="str">
        <f>IF(' Peticions ET'!Q316="", "",' Peticions ET'!Q316)</f>
        <v/>
      </c>
      <c r="U326" s="1"/>
      <c r="V326" s="1"/>
      <c r="W326" s="3"/>
      <c r="X326" s="31"/>
      <c r="Y326" s="31"/>
      <c r="Z326" s="31"/>
      <c r="AA326" s="32"/>
      <c r="AB326" s="33"/>
      <c r="AC326" s="33"/>
      <c r="AD326" s="33"/>
      <c r="AE326" s="33"/>
      <c r="AF326" s="34"/>
      <c r="AG326" s="34"/>
      <c r="AH326" s="34"/>
      <c r="AI326" s="34"/>
      <c r="AJ326" s="35" t="str">
        <f>IF(' Peticions ET'!Z316="", "",' Peticions ET'!Z316)</f>
        <v/>
      </c>
      <c r="AK326" s="143"/>
      <c r="AL326" s="36"/>
      <c r="AM326" s="37" t="str">
        <f t="shared" si="78"/>
        <v/>
      </c>
      <c r="AN326" s="38" t="str">
        <f t="shared" si="79"/>
        <v/>
      </c>
      <c r="AO326" s="39" t="str">
        <f t="shared" si="80"/>
        <v/>
      </c>
      <c r="AP326" s="40" t="str">
        <f t="shared" si="81"/>
        <v/>
      </c>
      <c r="AQ326" s="229" t="str">
        <f t="shared" si="82"/>
        <v/>
      </c>
      <c r="AR326" s="220">
        <f>IF(A326="",0,IF(BJ326="S",COUNTIF($AQ$17:AQ326,AQ326),0))</f>
        <v>0</v>
      </c>
      <c r="AS326" s="41" t="str">
        <f t="shared" si="93"/>
        <v/>
      </c>
      <c r="AT326" s="42">
        <f xml:space="preserve"> IF(AS326&lt;&gt;"",VLOOKUP(AS326,Calculs!$B$2:$C$34,2,FALSE),0)</f>
        <v>0</v>
      </c>
      <c r="AU326" s="42">
        <f>IF(I326&lt;&gt;"",IF(LEFT(I326,1)="S", Calculs!$C$63,0),0)</f>
        <v>0</v>
      </c>
      <c r="AV326" s="42">
        <f>IF(J326&lt;&gt;"",IF(LEFT(J326,1)="S", Calculs!$C$53,0),0)</f>
        <v>0</v>
      </c>
      <c r="AW326" s="42">
        <f>IF(K326&lt;&gt;"",IF(LEFT(K326,1)="S", Calculs!$C$54,0),0)</f>
        <v>0</v>
      </c>
      <c r="AX326" s="43" t="str">
        <f t="shared" si="83"/>
        <v/>
      </c>
      <c r="AY326" s="43" t="str">
        <f t="shared" si="84"/>
        <v/>
      </c>
      <c r="AZ326" s="43">
        <f>SUMIF(Calculs!$B$2:$B$34,AX326,Calculs!$C$2:$C$34)</f>
        <v>0</v>
      </c>
      <c r="BA326" s="42">
        <f>IF(O326&lt;&gt;"",IF(LEFT(O326,1)="S", Calculs!$C$54,0),0)</f>
        <v>0</v>
      </c>
      <c r="BB326" s="42">
        <f>IF(P326&lt;&gt;"",IF(LEFT(P326,1)="S", Calculs!$C$53,0),0)</f>
        <v>0</v>
      </c>
      <c r="BC326" s="229" t="str">
        <f t="shared" si="85"/>
        <v/>
      </c>
      <c r="BD326" s="220">
        <f>IF(A326="",0, IF(BK326="S",COUNTIF($BC$17:BC326,BC326),0))</f>
        <v>0</v>
      </c>
      <c r="BE326" s="42">
        <f xml:space="preserve"> IF(Q326&lt;&gt;"",IF(Q326&lt;&gt;"Sense monitor",VLOOKUP(_xlfn.CONCAT(LEFT(Q326,2),IF(BF326="NO",".SA",".AA")),Calculs!$B$41:$C$48,2,FALSE),0),0)</f>
        <v>0</v>
      </c>
      <c r="BF326" s="42" t="str">
        <f t="shared" si="86"/>
        <v>NO</v>
      </c>
      <c r="BG326" s="43" t="str">
        <f t="shared" si="94"/>
        <v/>
      </c>
      <c r="BH326" s="42">
        <f>SUMIF(Calculs!$B$32:$B$36,TRIM(BG326),Calculs!$C$32:$C$36)</f>
        <v>0</v>
      </c>
      <c r="BI326" s="42">
        <f>IF(T326&lt;&gt;"",IF(LEFT(T326,1)="S", SUMIF(Calculs!$B$67:$B$70, TRIM(BG326), Calculs!$C$67:$C$70),0),0)</f>
        <v>0</v>
      </c>
      <c r="BJ326" s="40" t="str">
        <f t="shared" si="95"/>
        <v>N</v>
      </c>
      <c r="BK326" s="219" t="str">
        <f t="shared" si="87"/>
        <v>N</v>
      </c>
      <c r="BL326" s="42">
        <f t="shared" si="96"/>
        <v>0</v>
      </c>
      <c r="BM326" s="42"/>
      <c r="BN326" s="42"/>
      <c r="BO326" s="42">
        <f>IF(B326="",0,IF(AND(BJ326="S",AR326=1), VLOOKUP(B326,Calculs!$B$94:$D$99,3), 0) + IF(AND(BK326="S",BD326=1), VLOOKUP(B326,Calculs!$B$94:$F$99,5), 0))</f>
        <v>0</v>
      </c>
      <c r="BP326" s="40" t="str">
        <f t="shared" si="88"/>
        <v/>
      </c>
      <c r="BQ326" s="219" t="str">
        <f t="shared" si="89"/>
        <v/>
      </c>
      <c r="BR326" s="264" t="str">
        <f t="shared" si="90"/>
        <v/>
      </c>
      <c r="BS326" s="264" t="str">
        <f t="shared" si="91"/>
        <v/>
      </c>
    </row>
    <row r="327" spans="1:71" ht="12.75" customHeight="1">
      <c r="A327" s="217" t="str">
        <f>IF(' Peticions ET'!A317="", "",' Peticions ET'!A317)</f>
        <v/>
      </c>
      <c r="B327" s="167" t="str">
        <f t="shared" si="92"/>
        <v/>
      </c>
      <c r="C327" s="167" t="str">
        <f>IF(' Peticions ET'!B317="", "",' Peticions ET'!B317)</f>
        <v/>
      </c>
      <c r="D327" s="167" t="str">
        <f>IF(' Peticions ET'!C317="", "",' Peticions ET'!C317)</f>
        <v/>
      </c>
      <c r="E327" s="167" t="str">
        <f>IF(' Peticions ET'!D317="", "",' Peticions ET'!D317)</f>
        <v/>
      </c>
      <c r="F327" s="166" t="str">
        <f>IF(' Peticions ET'!E317="", "",' Peticions ET'!E317)</f>
        <v/>
      </c>
      <c r="G327" s="166" t="str">
        <f>IF(' Peticions ET'!F317="", "",' Peticions ET'!F317)</f>
        <v/>
      </c>
      <c r="H327" s="30" t="str">
        <f>IF(' Peticions ET'!G317="", "",' Peticions ET'!G317)</f>
        <v/>
      </c>
      <c r="I327" s="40" t="str">
        <f>IF(' Peticions ET'!H317="", "",' Peticions ET'!H317)</f>
        <v/>
      </c>
      <c r="J327" s="40" t="str">
        <f>IF(' Peticions ET'!I317="", "",' Peticions ET'!I317)</f>
        <v/>
      </c>
      <c r="K327" s="40" t="str">
        <f>IF(' Peticions ET'!J317="", "",' Peticions ET'!J317)</f>
        <v/>
      </c>
      <c r="L327" s="30" t="str">
        <f>IF(' Peticions ET'!K317="", "",' Peticions ET'!K317)</f>
        <v/>
      </c>
      <c r="M327" s="30" t="str">
        <f>IF(' Peticions ET'!L317="", "",' Peticions ET'!L317)</f>
        <v/>
      </c>
      <c r="N327" s="30" t="str">
        <f>IF(' Peticions ET'!M317="", "",' Peticions ET'!M317)</f>
        <v/>
      </c>
      <c r="O327" s="40" t="str">
        <f>IF(' Peticions ET'!O317="", "",' Peticions ET'!O317)</f>
        <v/>
      </c>
      <c r="P327" s="7" t="str">
        <f>IF(' Peticions ET'!N317="", "",' Peticions ET'!N317)</f>
        <v/>
      </c>
      <c r="Q327" s="31" t="str">
        <f>IF(' Peticions ET'!R317="", "",' Peticions ET'!R317)</f>
        <v/>
      </c>
      <c r="R327" s="31" t="str">
        <f>IF(' Peticions ET'!S317="", "",' Peticions ET'!S317)</f>
        <v/>
      </c>
      <c r="S327" t="str">
        <f>IF(' Peticions ET'!P317="", "",' Peticions ET'!P317)</f>
        <v/>
      </c>
      <c r="T327" s="264" t="str">
        <f>IF(' Peticions ET'!Q317="", "",' Peticions ET'!Q317)</f>
        <v/>
      </c>
      <c r="U327" s="1"/>
      <c r="V327" s="1"/>
      <c r="W327" s="3"/>
      <c r="X327" s="31"/>
      <c r="Y327" s="31"/>
      <c r="Z327" s="31"/>
      <c r="AA327" s="32"/>
      <c r="AB327" s="33"/>
      <c r="AC327" s="33"/>
      <c r="AD327" s="33"/>
      <c r="AE327" s="33"/>
      <c r="AF327" s="34"/>
      <c r="AG327" s="34"/>
      <c r="AH327" s="34"/>
      <c r="AI327" s="34"/>
      <c r="AJ327" s="35" t="str">
        <f>IF(' Peticions ET'!Z317="", "",' Peticions ET'!Z317)</f>
        <v/>
      </c>
      <c r="AK327" s="143"/>
      <c r="AL327" s="36"/>
      <c r="AM327" s="37" t="str">
        <f t="shared" si="78"/>
        <v/>
      </c>
      <c r="AN327" s="38" t="str">
        <f t="shared" si="79"/>
        <v/>
      </c>
      <c r="AO327" s="39" t="str">
        <f t="shared" si="80"/>
        <v/>
      </c>
      <c r="AP327" s="40" t="str">
        <f t="shared" si="81"/>
        <v/>
      </c>
      <c r="AQ327" s="229" t="str">
        <f t="shared" si="82"/>
        <v/>
      </c>
      <c r="AR327" s="220">
        <f>IF(A327="",0,IF(BJ327="S",COUNTIF($AQ$17:AQ327,AQ327),0))</f>
        <v>0</v>
      </c>
      <c r="AS327" s="41" t="str">
        <f t="shared" si="93"/>
        <v/>
      </c>
      <c r="AT327" s="42">
        <f xml:space="preserve"> IF(AS327&lt;&gt;"",VLOOKUP(AS327,Calculs!$B$2:$C$34,2,FALSE),0)</f>
        <v>0</v>
      </c>
      <c r="AU327" s="42">
        <f>IF(I327&lt;&gt;"",IF(LEFT(I327,1)="S", Calculs!$C$63,0),0)</f>
        <v>0</v>
      </c>
      <c r="AV327" s="42">
        <f>IF(J327&lt;&gt;"",IF(LEFT(J327,1)="S", Calculs!$C$53,0),0)</f>
        <v>0</v>
      </c>
      <c r="AW327" s="42">
        <f>IF(K327&lt;&gt;"",IF(LEFT(K327,1)="S", Calculs!$C$54,0),0)</f>
        <v>0</v>
      </c>
      <c r="AX327" s="43" t="str">
        <f t="shared" si="83"/>
        <v/>
      </c>
      <c r="AY327" s="43" t="str">
        <f t="shared" si="84"/>
        <v/>
      </c>
      <c r="AZ327" s="43">
        <f>SUMIF(Calculs!$B$2:$B$34,AX327,Calculs!$C$2:$C$34)</f>
        <v>0</v>
      </c>
      <c r="BA327" s="42">
        <f>IF(O327&lt;&gt;"",IF(LEFT(O327,1)="S", Calculs!$C$54,0),0)</f>
        <v>0</v>
      </c>
      <c r="BB327" s="42">
        <f>IF(P327&lt;&gt;"",IF(LEFT(P327,1)="S", Calculs!$C$53,0),0)</f>
        <v>0</v>
      </c>
      <c r="BC327" s="229" t="str">
        <f t="shared" si="85"/>
        <v/>
      </c>
      <c r="BD327" s="220">
        <f>IF(A327="",0, IF(BK327="S",COUNTIF($BC$17:BC327,BC327),0))</f>
        <v>0</v>
      </c>
      <c r="BE327" s="42">
        <f xml:space="preserve"> IF(Q327&lt;&gt;"",IF(Q327&lt;&gt;"Sense monitor",VLOOKUP(_xlfn.CONCAT(LEFT(Q327,2),IF(BF327="NO",".SA",".AA")),Calculs!$B$41:$C$48,2,FALSE),0),0)</f>
        <v>0</v>
      </c>
      <c r="BF327" s="42" t="str">
        <f t="shared" si="86"/>
        <v>NO</v>
      </c>
      <c r="BG327" s="43" t="str">
        <f t="shared" si="94"/>
        <v/>
      </c>
      <c r="BH327" s="42">
        <f>SUMIF(Calculs!$B$32:$B$36,TRIM(BG327),Calculs!$C$32:$C$36)</f>
        <v>0</v>
      </c>
      <c r="BI327" s="42">
        <f>IF(T327&lt;&gt;"",IF(LEFT(T327,1)="S", SUMIF(Calculs!$B$67:$B$70, TRIM(BG327), Calculs!$C$67:$C$70),0),0)</f>
        <v>0</v>
      </c>
      <c r="BJ327" s="40" t="str">
        <f t="shared" si="95"/>
        <v>N</v>
      </c>
      <c r="BK327" s="219" t="str">
        <f t="shared" si="87"/>
        <v>N</v>
      </c>
      <c r="BL327" s="42">
        <f t="shared" si="96"/>
        <v>0</v>
      </c>
      <c r="BM327" s="42"/>
      <c r="BN327" s="42"/>
      <c r="BO327" s="42">
        <f>IF(B327="",0,IF(AND(BJ327="S",AR327=1), VLOOKUP(B327,Calculs!$B$94:$D$99,3), 0) + IF(AND(BK327="S",BD327=1), VLOOKUP(B327,Calculs!$B$94:$F$99,5), 0))</f>
        <v>0</v>
      </c>
      <c r="BP327" s="40" t="str">
        <f t="shared" si="88"/>
        <v/>
      </c>
      <c r="BQ327" s="219" t="str">
        <f t="shared" si="89"/>
        <v/>
      </c>
      <c r="BR327" s="264" t="str">
        <f t="shared" si="90"/>
        <v/>
      </c>
      <c r="BS327" s="264" t="str">
        <f t="shared" si="91"/>
        <v/>
      </c>
    </row>
    <row r="328" spans="1:71" ht="12.75" customHeight="1">
      <c r="A328" s="217" t="str">
        <f>IF(' Peticions ET'!A318="", "",' Peticions ET'!A318)</f>
        <v/>
      </c>
      <c r="B328" s="167" t="str">
        <f t="shared" si="92"/>
        <v/>
      </c>
      <c r="C328" s="167" t="str">
        <f>IF(' Peticions ET'!B318="", "",' Peticions ET'!B318)</f>
        <v/>
      </c>
      <c r="D328" s="167" t="str">
        <f>IF(' Peticions ET'!C318="", "",' Peticions ET'!C318)</f>
        <v/>
      </c>
      <c r="E328" s="167" t="str">
        <f>IF(' Peticions ET'!D318="", "",' Peticions ET'!D318)</f>
        <v/>
      </c>
      <c r="F328" s="166" t="str">
        <f>IF(' Peticions ET'!E318="", "",' Peticions ET'!E318)</f>
        <v/>
      </c>
      <c r="G328" s="166" t="str">
        <f>IF(' Peticions ET'!F318="", "",' Peticions ET'!F318)</f>
        <v/>
      </c>
      <c r="H328" s="30" t="str">
        <f>IF(' Peticions ET'!G318="", "",' Peticions ET'!G318)</f>
        <v/>
      </c>
      <c r="I328" s="40" t="str">
        <f>IF(' Peticions ET'!H318="", "",' Peticions ET'!H318)</f>
        <v/>
      </c>
      <c r="J328" s="40" t="str">
        <f>IF(' Peticions ET'!I318="", "",' Peticions ET'!I318)</f>
        <v/>
      </c>
      <c r="K328" s="40" t="str">
        <f>IF(' Peticions ET'!J318="", "",' Peticions ET'!J318)</f>
        <v/>
      </c>
      <c r="L328" s="30" t="str">
        <f>IF(' Peticions ET'!K318="", "",' Peticions ET'!K318)</f>
        <v/>
      </c>
      <c r="M328" s="30" t="str">
        <f>IF(' Peticions ET'!L318="", "",' Peticions ET'!L318)</f>
        <v/>
      </c>
      <c r="N328" s="30" t="str">
        <f>IF(' Peticions ET'!M318="", "",' Peticions ET'!M318)</f>
        <v/>
      </c>
      <c r="O328" s="40" t="str">
        <f>IF(' Peticions ET'!O318="", "",' Peticions ET'!O318)</f>
        <v/>
      </c>
      <c r="P328" s="7" t="str">
        <f>IF(' Peticions ET'!N318="", "",' Peticions ET'!N318)</f>
        <v/>
      </c>
      <c r="Q328" s="31" t="str">
        <f>IF(' Peticions ET'!R318="", "",' Peticions ET'!R318)</f>
        <v/>
      </c>
      <c r="R328" s="31" t="str">
        <f>IF(' Peticions ET'!S318="", "",' Peticions ET'!S318)</f>
        <v/>
      </c>
      <c r="S328" t="str">
        <f>IF(' Peticions ET'!P318="", "",' Peticions ET'!P318)</f>
        <v/>
      </c>
      <c r="T328" s="264" t="str">
        <f>IF(' Peticions ET'!Q318="", "",' Peticions ET'!Q318)</f>
        <v/>
      </c>
      <c r="U328" s="1"/>
      <c r="V328" s="1"/>
      <c r="W328" s="3"/>
      <c r="X328" s="31"/>
      <c r="Y328" s="31"/>
      <c r="Z328" s="31"/>
      <c r="AA328" s="32"/>
      <c r="AB328" s="33"/>
      <c r="AC328" s="33"/>
      <c r="AD328" s="33"/>
      <c r="AE328" s="33"/>
      <c r="AF328" s="34"/>
      <c r="AG328" s="34"/>
      <c r="AH328" s="34"/>
      <c r="AI328" s="34"/>
      <c r="AJ328" s="35" t="str">
        <f>IF(' Peticions ET'!Z318="", "",' Peticions ET'!Z318)</f>
        <v/>
      </c>
      <c r="AK328" s="143"/>
      <c r="AL328" s="36"/>
      <c r="AM328" s="37" t="str">
        <f t="shared" si="78"/>
        <v/>
      </c>
      <c r="AN328" s="38" t="str">
        <f t="shared" si="79"/>
        <v/>
      </c>
      <c r="AO328" s="39" t="str">
        <f t="shared" si="80"/>
        <v/>
      </c>
      <c r="AP328" s="40" t="str">
        <f t="shared" si="81"/>
        <v/>
      </c>
      <c r="AQ328" s="229" t="str">
        <f t="shared" si="82"/>
        <v/>
      </c>
      <c r="AR328" s="220">
        <f>IF(A328="",0,IF(BJ328="S",COUNTIF($AQ$17:AQ328,AQ328),0))</f>
        <v>0</v>
      </c>
      <c r="AS328" s="41" t="str">
        <f t="shared" si="93"/>
        <v/>
      </c>
      <c r="AT328" s="42">
        <f xml:space="preserve"> IF(AS328&lt;&gt;"",VLOOKUP(AS328,Calculs!$B$2:$C$34,2,FALSE),0)</f>
        <v>0</v>
      </c>
      <c r="AU328" s="42">
        <f>IF(I328&lt;&gt;"",IF(LEFT(I328,1)="S", Calculs!$C$63,0),0)</f>
        <v>0</v>
      </c>
      <c r="AV328" s="42">
        <f>IF(J328&lt;&gt;"",IF(LEFT(J328,1)="S", Calculs!$C$53,0),0)</f>
        <v>0</v>
      </c>
      <c r="AW328" s="42">
        <f>IF(K328&lt;&gt;"",IF(LEFT(K328,1)="S", Calculs!$C$54,0),0)</f>
        <v>0</v>
      </c>
      <c r="AX328" s="43" t="str">
        <f t="shared" si="83"/>
        <v/>
      </c>
      <c r="AY328" s="43" t="str">
        <f t="shared" si="84"/>
        <v/>
      </c>
      <c r="AZ328" s="43">
        <f>SUMIF(Calculs!$B$2:$B$34,AX328,Calculs!$C$2:$C$34)</f>
        <v>0</v>
      </c>
      <c r="BA328" s="42">
        <f>IF(O328&lt;&gt;"",IF(LEFT(O328,1)="S", Calculs!$C$54,0),0)</f>
        <v>0</v>
      </c>
      <c r="BB328" s="42">
        <f>IF(P328&lt;&gt;"",IF(LEFT(P328,1)="S", Calculs!$C$53,0),0)</f>
        <v>0</v>
      </c>
      <c r="BC328" s="229" t="str">
        <f t="shared" si="85"/>
        <v/>
      </c>
      <c r="BD328" s="220">
        <f>IF(A328="",0, IF(BK328="S",COUNTIF($BC$17:BC328,BC328),0))</f>
        <v>0</v>
      </c>
      <c r="BE328" s="42">
        <f xml:space="preserve"> IF(Q328&lt;&gt;"",IF(Q328&lt;&gt;"Sense monitor",VLOOKUP(_xlfn.CONCAT(LEFT(Q328,2),IF(BF328="NO",".SA",".AA")),Calculs!$B$41:$C$48,2,FALSE),0),0)</f>
        <v>0</v>
      </c>
      <c r="BF328" s="42" t="str">
        <f t="shared" si="86"/>
        <v>NO</v>
      </c>
      <c r="BG328" s="43" t="str">
        <f t="shared" si="94"/>
        <v/>
      </c>
      <c r="BH328" s="42">
        <f>SUMIF(Calculs!$B$32:$B$36,TRIM(BG328),Calculs!$C$32:$C$36)</f>
        <v>0</v>
      </c>
      <c r="BI328" s="42">
        <f>IF(T328&lt;&gt;"",IF(LEFT(T328,1)="S", SUMIF(Calculs!$B$67:$B$70, TRIM(BG328), Calculs!$C$67:$C$70),0),0)</f>
        <v>0</v>
      </c>
      <c r="BJ328" s="40" t="str">
        <f t="shared" si="95"/>
        <v>N</v>
      </c>
      <c r="BK328" s="219" t="str">
        <f t="shared" si="87"/>
        <v>N</v>
      </c>
      <c r="BL328" s="42">
        <f t="shared" si="96"/>
        <v>0</v>
      </c>
      <c r="BM328" s="42"/>
      <c r="BN328" s="42"/>
      <c r="BO328" s="42">
        <f>IF(B328="",0,IF(AND(BJ328="S",AR328=1), VLOOKUP(B328,Calculs!$B$94:$D$99,3), 0) + IF(AND(BK328="S",BD328=1), VLOOKUP(B328,Calculs!$B$94:$F$99,5), 0))</f>
        <v>0</v>
      </c>
      <c r="BP328" s="40" t="str">
        <f t="shared" si="88"/>
        <v/>
      </c>
      <c r="BQ328" s="219" t="str">
        <f t="shared" si="89"/>
        <v/>
      </c>
      <c r="BR328" s="264" t="str">
        <f t="shared" si="90"/>
        <v/>
      </c>
      <c r="BS328" s="264" t="str">
        <f t="shared" si="91"/>
        <v/>
      </c>
    </row>
    <row r="329" spans="1:71" ht="12.75" customHeight="1">
      <c r="A329" s="217" t="str">
        <f>IF(' Peticions ET'!A319="", "",' Peticions ET'!A319)</f>
        <v/>
      </c>
      <c r="B329" s="167" t="str">
        <f t="shared" si="92"/>
        <v/>
      </c>
      <c r="C329" s="167" t="str">
        <f>IF(' Peticions ET'!B319="", "",' Peticions ET'!B319)</f>
        <v/>
      </c>
      <c r="D329" s="167" t="str">
        <f>IF(' Peticions ET'!C319="", "",' Peticions ET'!C319)</f>
        <v/>
      </c>
      <c r="E329" s="167" t="str">
        <f>IF(' Peticions ET'!D319="", "",' Peticions ET'!D319)</f>
        <v/>
      </c>
      <c r="F329" s="166" t="str">
        <f>IF(' Peticions ET'!E319="", "",' Peticions ET'!E319)</f>
        <v/>
      </c>
      <c r="G329" s="166" t="str">
        <f>IF(' Peticions ET'!F319="", "",' Peticions ET'!F319)</f>
        <v/>
      </c>
      <c r="H329" s="30" t="str">
        <f>IF(' Peticions ET'!G319="", "",' Peticions ET'!G319)</f>
        <v/>
      </c>
      <c r="I329" s="40" t="str">
        <f>IF(' Peticions ET'!H319="", "",' Peticions ET'!H319)</f>
        <v/>
      </c>
      <c r="J329" s="40" t="str">
        <f>IF(' Peticions ET'!I319="", "",' Peticions ET'!I319)</f>
        <v/>
      </c>
      <c r="K329" s="40" t="str">
        <f>IF(' Peticions ET'!J319="", "",' Peticions ET'!J319)</f>
        <v/>
      </c>
      <c r="L329" s="30" t="str">
        <f>IF(' Peticions ET'!K319="", "",' Peticions ET'!K319)</f>
        <v/>
      </c>
      <c r="M329" s="30" t="str">
        <f>IF(' Peticions ET'!L319="", "",' Peticions ET'!L319)</f>
        <v/>
      </c>
      <c r="N329" s="30" t="str">
        <f>IF(' Peticions ET'!M319="", "",' Peticions ET'!M319)</f>
        <v/>
      </c>
      <c r="O329" s="40" t="str">
        <f>IF(' Peticions ET'!O319="", "",' Peticions ET'!O319)</f>
        <v/>
      </c>
      <c r="P329" s="7" t="str">
        <f>IF(' Peticions ET'!N319="", "",' Peticions ET'!N319)</f>
        <v/>
      </c>
      <c r="Q329" s="31" t="str">
        <f>IF(' Peticions ET'!R319="", "",' Peticions ET'!R319)</f>
        <v/>
      </c>
      <c r="R329" s="31" t="str">
        <f>IF(' Peticions ET'!S319="", "",' Peticions ET'!S319)</f>
        <v/>
      </c>
      <c r="S329" t="str">
        <f>IF(' Peticions ET'!P319="", "",' Peticions ET'!P319)</f>
        <v/>
      </c>
      <c r="T329" s="264" t="str">
        <f>IF(' Peticions ET'!Q319="", "",' Peticions ET'!Q319)</f>
        <v/>
      </c>
      <c r="U329" s="1"/>
      <c r="V329" s="1"/>
      <c r="W329" s="3"/>
      <c r="X329" s="31"/>
      <c r="Y329" s="31"/>
      <c r="Z329" s="31"/>
      <c r="AA329" s="32"/>
      <c r="AB329" s="33"/>
      <c r="AC329" s="33"/>
      <c r="AD329" s="33"/>
      <c r="AE329" s="33"/>
      <c r="AF329" s="34"/>
      <c r="AG329" s="34"/>
      <c r="AH329" s="34"/>
      <c r="AI329" s="34"/>
      <c r="AJ329" s="35" t="str">
        <f>IF(' Peticions ET'!Z319="", "",' Peticions ET'!Z319)</f>
        <v/>
      </c>
      <c r="AK329" s="143"/>
      <c r="AL329" s="36"/>
      <c r="AM329" s="37" t="str">
        <f t="shared" si="78"/>
        <v/>
      </c>
      <c r="AN329" s="38" t="str">
        <f t="shared" si="79"/>
        <v/>
      </c>
      <c r="AO329" s="39" t="str">
        <f t="shared" si="80"/>
        <v/>
      </c>
      <c r="AP329" s="40" t="str">
        <f t="shared" si="81"/>
        <v/>
      </c>
      <c r="AQ329" s="229" t="str">
        <f t="shared" si="82"/>
        <v/>
      </c>
      <c r="AR329" s="220">
        <f>IF(A329="",0,IF(BJ329="S",COUNTIF($AQ$17:AQ329,AQ329),0))</f>
        <v>0</v>
      </c>
      <c r="AS329" s="41" t="str">
        <f t="shared" si="93"/>
        <v/>
      </c>
      <c r="AT329" s="42">
        <f xml:space="preserve"> IF(AS329&lt;&gt;"",VLOOKUP(AS329,Calculs!$B$2:$C$34,2,FALSE),0)</f>
        <v>0</v>
      </c>
      <c r="AU329" s="42">
        <f>IF(I329&lt;&gt;"",IF(LEFT(I329,1)="S", Calculs!$C$63,0),0)</f>
        <v>0</v>
      </c>
      <c r="AV329" s="42">
        <f>IF(J329&lt;&gt;"",IF(LEFT(J329,1)="S", Calculs!$C$53,0),0)</f>
        <v>0</v>
      </c>
      <c r="AW329" s="42">
        <f>IF(K329&lt;&gt;"",IF(LEFT(K329,1)="S", Calculs!$C$54,0),0)</f>
        <v>0</v>
      </c>
      <c r="AX329" s="43" t="str">
        <f t="shared" si="83"/>
        <v/>
      </c>
      <c r="AY329" s="43" t="str">
        <f t="shared" si="84"/>
        <v/>
      </c>
      <c r="AZ329" s="43">
        <f>SUMIF(Calculs!$B$2:$B$34,AX329,Calculs!$C$2:$C$34)</f>
        <v>0</v>
      </c>
      <c r="BA329" s="42">
        <f>IF(O329&lt;&gt;"",IF(LEFT(O329,1)="S", Calculs!$C$54,0),0)</f>
        <v>0</v>
      </c>
      <c r="BB329" s="42">
        <f>IF(P329&lt;&gt;"",IF(LEFT(P329,1)="S", Calculs!$C$53,0),0)</f>
        <v>0</v>
      </c>
      <c r="BC329" s="229" t="str">
        <f t="shared" si="85"/>
        <v/>
      </c>
      <c r="BD329" s="220">
        <f>IF(A329="",0, IF(BK329="S",COUNTIF($BC$17:BC329,BC329),0))</f>
        <v>0</v>
      </c>
      <c r="BE329" s="42">
        <f xml:space="preserve"> IF(Q329&lt;&gt;"",IF(Q329&lt;&gt;"Sense monitor",VLOOKUP(_xlfn.CONCAT(LEFT(Q329,2),IF(BF329="NO",".SA",".AA")),Calculs!$B$41:$C$48,2,FALSE),0),0)</f>
        <v>0</v>
      </c>
      <c r="BF329" s="42" t="str">
        <f t="shared" si="86"/>
        <v>NO</v>
      </c>
      <c r="BG329" s="43" t="str">
        <f t="shared" si="94"/>
        <v/>
      </c>
      <c r="BH329" s="42">
        <f>SUMIF(Calculs!$B$32:$B$36,TRIM(BG329),Calculs!$C$32:$C$36)</f>
        <v>0</v>
      </c>
      <c r="BI329" s="42">
        <f>IF(T329&lt;&gt;"",IF(LEFT(T329,1)="S", SUMIF(Calculs!$B$67:$B$70, TRIM(BG329), Calculs!$C$67:$C$70),0),0)</f>
        <v>0</v>
      </c>
      <c r="BJ329" s="40" t="str">
        <f t="shared" si="95"/>
        <v>N</v>
      </c>
      <c r="BK329" s="219" t="str">
        <f t="shared" si="87"/>
        <v>N</v>
      </c>
      <c r="BL329" s="42">
        <f t="shared" si="96"/>
        <v>0</v>
      </c>
      <c r="BM329" s="42"/>
      <c r="BN329" s="42"/>
      <c r="BO329" s="42">
        <f>IF(B329="",0,IF(AND(BJ329="S",AR329=1), VLOOKUP(B329,Calculs!$B$94:$D$99,3), 0) + IF(AND(BK329="S",BD329=1), VLOOKUP(B329,Calculs!$B$94:$F$99,5), 0))</f>
        <v>0</v>
      </c>
      <c r="BP329" s="40" t="str">
        <f t="shared" si="88"/>
        <v/>
      </c>
      <c r="BQ329" s="219" t="str">
        <f t="shared" si="89"/>
        <v/>
      </c>
      <c r="BR329" s="264" t="str">
        <f t="shared" si="90"/>
        <v/>
      </c>
      <c r="BS329" s="264" t="str">
        <f t="shared" si="91"/>
        <v/>
      </c>
    </row>
    <row r="330" spans="1:71" ht="12.75" customHeight="1">
      <c r="A330" s="217" t="str">
        <f>IF(' Peticions ET'!A320="", "",' Peticions ET'!A320)</f>
        <v/>
      </c>
      <c r="B330" s="167" t="str">
        <f t="shared" si="92"/>
        <v/>
      </c>
      <c r="C330" s="167" t="str">
        <f>IF(' Peticions ET'!B320="", "",' Peticions ET'!B320)</f>
        <v/>
      </c>
      <c r="D330" s="167" t="str">
        <f>IF(' Peticions ET'!C320="", "",' Peticions ET'!C320)</f>
        <v/>
      </c>
      <c r="E330" s="167" t="str">
        <f>IF(' Peticions ET'!D320="", "",' Peticions ET'!D320)</f>
        <v/>
      </c>
      <c r="F330" s="166" t="str">
        <f>IF(' Peticions ET'!E320="", "",' Peticions ET'!E320)</f>
        <v/>
      </c>
      <c r="G330" s="166" t="str">
        <f>IF(' Peticions ET'!F320="", "",' Peticions ET'!F320)</f>
        <v/>
      </c>
      <c r="H330" s="30" t="str">
        <f>IF(' Peticions ET'!G320="", "",' Peticions ET'!G320)</f>
        <v/>
      </c>
      <c r="I330" s="40" t="str">
        <f>IF(' Peticions ET'!H320="", "",' Peticions ET'!H320)</f>
        <v/>
      </c>
      <c r="J330" s="40" t="str">
        <f>IF(' Peticions ET'!I320="", "",' Peticions ET'!I320)</f>
        <v/>
      </c>
      <c r="K330" s="40" t="str">
        <f>IF(' Peticions ET'!J320="", "",' Peticions ET'!J320)</f>
        <v/>
      </c>
      <c r="L330" s="30" t="str">
        <f>IF(' Peticions ET'!K320="", "",' Peticions ET'!K320)</f>
        <v/>
      </c>
      <c r="M330" s="30" t="str">
        <f>IF(' Peticions ET'!L320="", "",' Peticions ET'!L320)</f>
        <v/>
      </c>
      <c r="N330" s="30" t="str">
        <f>IF(' Peticions ET'!M320="", "",' Peticions ET'!M320)</f>
        <v/>
      </c>
      <c r="O330" s="40" t="str">
        <f>IF(' Peticions ET'!O320="", "",' Peticions ET'!O320)</f>
        <v/>
      </c>
      <c r="P330" s="7" t="str">
        <f>IF(' Peticions ET'!N320="", "",' Peticions ET'!N320)</f>
        <v/>
      </c>
      <c r="Q330" s="31" t="str">
        <f>IF(' Peticions ET'!R320="", "",' Peticions ET'!R320)</f>
        <v/>
      </c>
      <c r="R330" s="31" t="str">
        <f>IF(' Peticions ET'!S320="", "",' Peticions ET'!S320)</f>
        <v/>
      </c>
      <c r="S330" t="str">
        <f>IF(' Peticions ET'!P320="", "",' Peticions ET'!P320)</f>
        <v/>
      </c>
      <c r="T330" s="264" t="str">
        <f>IF(' Peticions ET'!Q320="", "",' Peticions ET'!Q320)</f>
        <v/>
      </c>
      <c r="U330" s="1"/>
      <c r="V330" s="1"/>
      <c r="W330" s="3"/>
      <c r="X330" s="31"/>
      <c r="Y330" s="31"/>
      <c r="Z330" s="31"/>
      <c r="AA330" s="32"/>
      <c r="AB330" s="33"/>
      <c r="AC330" s="33"/>
      <c r="AD330" s="33"/>
      <c r="AE330" s="33"/>
      <c r="AF330" s="34"/>
      <c r="AG330" s="34"/>
      <c r="AH330" s="34"/>
      <c r="AI330" s="34"/>
      <c r="AJ330" s="35" t="str">
        <f>IF(' Peticions ET'!Z320="", "",' Peticions ET'!Z320)</f>
        <v/>
      </c>
      <c r="AK330" s="143"/>
      <c r="AL330" s="36"/>
      <c r="AM330" s="37" t="str">
        <f t="shared" si="78"/>
        <v/>
      </c>
      <c r="AN330" s="38" t="str">
        <f t="shared" si="79"/>
        <v/>
      </c>
      <c r="AO330" s="39" t="str">
        <f t="shared" si="80"/>
        <v/>
      </c>
      <c r="AP330" s="40" t="str">
        <f t="shared" si="81"/>
        <v/>
      </c>
      <c r="AQ330" s="229" t="str">
        <f t="shared" si="82"/>
        <v/>
      </c>
      <c r="AR330" s="220">
        <f>IF(A330="",0,IF(BJ330="S",COUNTIF($AQ$17:AQ330,AQ330),0))</f>
        <v>0</v>
      </c>
      <c r="AS330" s="41" t="str">
        <f t="shared" si="93"/>
        <v/>
      </c>
      <c r="AT330" s="42">
        <f xml:space="preserve"> IF(AS330&lt;&gt;"",VLOOKUP(AS330,Calculs!$B$2:$C$34,2,FALSE),0)</f>
        <v>0</v>
      </c>
      <c r="AU330" s="42">
        <f>IF(I330&lt;&gt;"",IF(LEFT(I330,1)="S", Calculs!$C$63,0),0)</f>
        <v>0</v>
      </c>
      <c r="AV330" s="42">
        <f>IF(J330&lt;&gt;"",IF(LEFT(J330,1)="S", Calculs!$C$53,0),0)</f>
        <v>0</v>
      </c>
      <c r="AW330" s="42">
        <f>IF(K330&lt;&gt;"",IF(LEFT(K330,1)="S", Calculs!$C$54,0),0)</f>
        <v>0</v>
      </c>
      <c r="AX330" s="43" t="str">
        <f t="shared" si="83"/>
        <v/>
      </c>
      <c r="AY330" s="43" t="str">
        <f t="shared" si="84"/>
        <v/>
      </c>
      <c r="AZ330" s="43">
        <f>SUMIF(Calculs!$B$2:$B$34,AX330,Calculs!$C$2:$C$34)</f>
        <v>0</v>
      </c>
      <c r="BA330" s="42">
        <f>IF(O330&lt;&gt;"",IF(LEFT(O330,1)="S", Calculs!$C$54,0),0)</f>
        <v>0</v>
      </c>
      <c r="BB330" s="42">
        <f>IF(P330&lt;&gt;"",IF(LEFT(P330,1)="S", Calculs!$C$53,0),0)</f>
        <v>0</v>
      </c>
      <c r="BC330" s="229" t="str">
        <f t="shared" si="85"/>
        <v/>
      </c>
      <c r="BD330" s="220">
        <f>IF(A330="",0, IF(BK330="S",COUNTIF($BC$17:BC330,BC330),0))</f>
        <v>0</v>
      </c>
      <c r="BE330" s="42">
        <f xml:space="preserve"> IF(Q330&lt;&gt;"",IF(Q330&lt;&gt;"Sense monitor",VLOOKUP(_xlfn.CONCAT(LEFT(Q330,2),IF(BF330="NO",".SA",".AA")),Calculs!$B$41:$C$48,2,FALSE),0),0)</f>
        <v>0</v>
      </c>
      <c r="BF330" s="42" t="str">
        <f t="shared" si="86"/>
        <v>NO</v>
      </c>
      <c r="BG330" s="43" t="str">
        <f t="shared" si="94"/>
        <v/>
      </c>
      <c r="BH330" s="42">
        <f>SUMIF(Calculs!$B$32:$B$36,TRIM(BG330),Calculs!$C$32:$C$36)</f>
        <v>0</v>
      </c>
      <c r="BI330" s="42">
        <f>IF(T330&lt;&gt;"",IF(LEFT(T330,1)="S", SUMIF(Calculs!$B$67:$B$70, TRIM(BG330), Calculs!$C$67:$C$70),0),0)</f>
        <v>0</v>
      </c>
      <c r="BJ330" s="40" t="str">
        <f t="shared" si="95"/>
        <v>N</v>
      </c>
      <c r="BK330" s="219" t="str">
        <f t="shared" si="87"/>
        <v>N</v>
      </c>
      <c r="BL330" s="42">
        <f t="shared" si="96"/>
        <v>0</v>
      </c>
      <c r="BM330" s="42"/>
      <c r="BN330" s="42"/>
      <c r="BO330" s="42">
        <f>IF(B330="",0,IF(AND(BJ330="S",AR330=1), VLOOKUP(B330,Calculs!$B$94:$D$99,3), 0) + IF(AND(BK330="S",BD330=1), VLOOKUP(B330,Calculs!$B$94:$F$99,5), 0))</f>
        <v>0</v>
      </c>
      <c r="BP330" s="40" t="str">
        <f t="shared" si="88"/>
        <v/>
      </c>
      <c r="BQ330" s="219" t="str">
        <f t="shared" si="89"/>
        <v/>
      </c>
      <c r="BR330" s="264" t="str">
        <f t="shared" si="90"/>
        <v/>
      </c>
      <c r="BS330" s="264" t="str">
        <f t="shared" si="91"/>
        <v/>
      </c>
    </row>
    <row r="331" spans="1:71" ht="12.75" customHeight="1">
      <c r="A331" s="217" t="str">
        <f>IF(' Peticions ET'!A321="", "",' Peticions ET'!A321)</f>
        <v/>
      </c>
      <c r="B331" s="167" t="str">
        <f t="shared" si="92"/>
        <v/>
      </c>
      <c r="C331" s="167" t="str">
        <f>IF(' Peticions ET'!B321="", "",' Peticions ET'!B321)</f>
        <v/>
      </c>
      <c r="D331" s="167" t="str">
        <f>IF(' Peticions ET'!C321="", "",' Peticions ET'!C321)</f>
        <v/>
      </c>
      <c r="E331" s="167" t="str">
        <f>IF(' Peticions ET'!D321="", "",' Peticions ET'!D321)</f>
        <v/>
      </c>
      <c r="F331" s="166" t="str">
        <f>IF(' Peticions ET'!E321="", "",' Peticions ET'!E321)</f>
        <v/>
      </c>
      <c r="G331" s="166" t="str">
        <f>IF(' Peticions ET'!F321="", "",' Peticions ET'!F321)</f>
        <v/>
      </c>
      <c r="H331" s="30" t="str">
        <f>IF(' Peticions ET'!G321="", "",' Peticions ET'!G321)</f>
        <v/>
      </c>
      <c r="I331" s="40" t="str">
        <f>IF(' Peticions ET'!H321="", "",' Peticions ET'!H321)</f>
        <v/>
      </c>
      <c r="J331" s="40" t="str">
        <f>IF(' Peticions ET'!I321="", "",' Peticions ET'!I321)</f>
        <v/>
      </c>
      <c r="K331" s="40" t="str">
        <f>IF(' Peticions ET'!J321="", "",' Peticions ET'!J321)</f>
        <v/>
      </c>
      <c r="L331" s="30" t="str">
        <f>IF(' Peticions ET'!K321="", "",' Peticions ET'!K321)</f>
        <v/>
      </c>
      <c r="M331" s="30" t="str">
        <f>IF(' Peticions ET'!L321="", "",' Peticions ET'!L321)</f>
        <v/>
      </c>
      <c r="N331" s="30" t="str">
        <f>IF(' Peticions ET'!M321="", "",' Peticions ET'!M321)</f>
        <v/>
      </c>
      <c r="O331" s="40" t="str">
        <f>IF(' Peticions ET'!O321="", "",' Peticions ET'!O321)</f>
        <v/>
      </c>
      <c r="P331" s="7" t="str">
        <f>IF(' Peticions ET'!N321="", "",' Peticions ET'!N321)</f>
        <v/>
      </c>
      <c r="Q331" s="31" t="str">
        <f>IF(' Peticions ET'!R321="", "",' Peticions ET'!R321)</f>
        <v/>
      </c>
      <c r="R331" s="31" t="str">
        <f>IF(' Peticions ET'!S321="", "",' Peticions ET'!S321)</f>
        <v/>
      </c>
      <c r="S331" t="str">
        <f>IF(' Peticions ET'!P321="", "",' Peticions ET'!P321)</f>
        <v/>
      </c>
      <c r="T331" s="264" t="str">
        <f>IF(' Peticions ET'!Q321="", "",' Peticions ET'!Q321)</f>
        <v/>
      </c>
      <c r="U331" s="1"/>
      <c r="V331" s="1"/>
      <c r="W331" s="3"/>
      <c r="X331" s="31"/>
      <c r="Y331" s="31"/>
      <c r="Z331" s="31"/>
      <c r="AA331" s="32"/>
      <c r="AB331" s="33"/>
      <c r="AC331" s="33"/>
      <c r="AD331" s="33"/>
      <c r="AE331" s="33"/>
      <c r="AF331" s="34"/>
      <c r="AG331" s="34"/>
      <c r="AH331" s="34"/>
      <c r="AI331" s="34"/>
      <c r="AJ331" s="35" t="str">
        <f>IF(' Peticions ET'!Z321="", "",' Peticions ET'!Z321)</f>
        <v/>
      </c>
      <c r="AK331" s="143"/>
      <c r="AL331" s="36"/>
      <c r="AM331" s="37" t="str">
        <f t="shared" si="78"/>
        <v/>
      </c>
      <c r="AN331" s="38" t="str">
        <f t="shared" si="79"/>
        <v/>
      </c>
      <c r="AO331" s="39" t="str">
        <f t="shared" si="80"/>
        <v/>
      </c>
      <c r="AP331" s="40" t="str">
        <f t="shared" si="81"/>
        <v/>
      </c>
      <c r="AQ331" s="229" t="str">
        <f t="shared" si="82"/>
        <v/>
      </c>
      <c r="AR331" s="220">
        <f>IF(A331="",0,IF(BJ331="S",COUNTIF($AQ$17:AQ331,AQ331),0))</f>
        <v>0</v>
      </c>
      <c r="AS331" s="41" t="str">
        <f t="shared" si="93"/>
        <v/>
      </c>
      <c r="AT331" s="42">
        <f xml:space="preserve"> IF(AS331&lt;&gt;"",VLOOKUP(AS331,Calculs!$B$2:$C$34,2,FALSE),0)</f>
        <v>0</v>
      </c>
      <c r="AU331" s="42">
        <f>IF(I331&lt;&gt;"",IF(LEFT(I331,1)="S", Calculs!$C$63,0),0)</f>
        <v>0</v>
      </c>
      <c r="AV331" s="42">
        <f>IF(J331&lt;&gt;"",IF(LEFT(J331,1)="S", Calculs!$C$53,0),0)</f>
        <v>0</v>
      </c>
      <c r="AW331" s="42">
        <f>IF(K331&lt;&gt;"",IF(LEFT(K331,1)="S", Calculs!$C$54,0),0)</f>
        <v>0</v>
      </c>
      <c r="AX331" s="43" t="str">
        <f t="shared" si="83"/>
        <v/>
      </c>
      <c r="AY331" s="43" t="str">
        <f t="shared" si="84"/>
        <v/>
      </c>
      <c r="AZ331" s="43">
        <f>SUMIF(Calculs!$B$2:$B$34,AX331,Calculs!$C$2:$C$34)</f>
        <v>0</v>
      </c>
      <c r="BA331" s="42">
        <f>IF(O331&lt;&gt;"",IF(LEFT(O331,1)="S", Calculs!$C$54,0),0)</f>
        <v>0</v>
      </c>
      <c r="BB331" s="42">
        <f>IF(P331&lt;&gt;"",IF(LEFT(P331,1)="S", Calculs!$C$53,0),0)</f>
        <v>0</v>
      </c>
      <c r="BC331" s="229" t="str">
        <f t="shared" si="85"/>
        <v/>
      </c>
      <c r="BD331" s="220">
        <f>IF(A331="",0, IF(BK331="S",COUNTIF($BC$17:BC331,BC331),0))</f>
        <v>0</v>
      </c>
      <c r="BE331" s="42">
        <f xml:space="preserve"> IF(Q331&lt;&gt;"",IF(Q331&lt;&gt;"Sense monitor",VLOOKUP(_xlfn.CONCAT(LEFT(Q331,2),IF(BF331="NO",".SA",".AA")),Calculs!$B$41:$C$48,2,FALSE),0),0)</f>
        <v>0</v>
      </c>
      <c r="BF331" s="42" t="str">
        <f t="shared" si="86"/>
        <v>NO</v>
      </c>
      <c r="BG331" s="43" t="str">
        <f t="shared" si="94"/>
        <v/>
      </c>
      <c r="BH331" s="42">
        <f>SUMIF(Calculs!$B$32:$B$36,TRIM(BG331),Calculs!$C$32:$C$36)</f>
        <v>0</v>
      </c>
      <c r="BI331" s="42">
        <f>IF(T331&lt;&gt;"",IF(LEFT(T331,1)="S", SUMIF(Calculs!$B$67:$B$70, TRIM(BG331), Calculs!$C$67:$C$70),0),0)</f>
        <v>0</v>
      </c>
      <c r="BJ331" s="40" t="str">
        <f t="shared" si="95"/>
        <v>N</v>
      </c>
      <c r="BK331" s="219" t="str">
        <f t="shared" si="87"/>
        <v>N</v>
      </c>
      <c r="BL331" s="42">
        <f t="shared" si="96"/>
        <v>0</v>
      </c>
      <c r="BM331" s="42"/>
      <c r="BN331" s="42"/>
      <c r="BO331" s="42">
        <f>IF(B331="",0,IF(AND(BJ331="S",AR331=1), VLOOKUP(B331,Calculs!$B$94:$D$99,3), 0) + IF(AND(BK331="S",BD331=1), VLOOKUP(B331,Calculs!$B$94:$F$99,5), 0))</f>
        <v>0</v>
      </c>
      <c r="BP331" s="40" t="str">
        <f t="shared" si="88"/>
        <v/>
      </c>
      <c r="BQ331" s="219" t="str">
        <f t="shared" si="89"/>
        <v/>
      </c>
      <c r="BR331" s="264" t="str">
        <f t="shared" si="90"/>
        <v/>
      </c>
      <c r="BS331" s="264" t="str">
        <f t="shared" si="91"/>
        <v/>
      </c>
    </row>
    <row r="332" spans="1:71" ht="12.75" customHeight="1">
      <c r="A332" s="217" t="str">
        <f>IF(' Peticions ET'!A322="", "",' Peticions ET'!A322)</f>
        <v/>
      </c>
      <c r="B332" s="167" t="str">
        <f t="shared" si="92"/>
        <v/>
      </c>
      <c r="C332" s="167" t="str">
        <f>IF(' Peticions ET'!B322="", "",' Peticions ET'!B322)</f>
        <v/>
      </c>
      <c r="D332" s="167" t="str">
        <f>IF(' Peticions ET'!C322="", "",' Peticions ET'!C322)</f>
        <v/>
      </c>
      <c r="E332" s="167" t="str">
        <f>IF(' Peticions ET'!D322="", "",' Peticions ET'!D322)</f>
        <v/>
      </c>
      <c r="F332" s="166" t="str">
        <f>IF(' Peticions ET'!E322="", "",' Peticions ET'!E322)</f>
        <v/>
      </c>
      <c r="G332" s="166" t="str">
        <f>IF(' Peticions ET'!F322="", "",' Peticions ET'!F322)</f>
        <v/>
      </c>
      <c r="H332" s="30" t="str">
        <f>IF(' Peticions ET'!G322="", "",' Peticions ET'!G322)</f>
        <v/>
      </c>
      <c r="I332" s="40" t="str">
        <f>IF(' Peticions ET'!H322="", "",' Peticions ET'!H322)</f>
        <v/>
      </c>
      <c r="J332" s="40" t="str">
        <f>IF(' Peticions ET'!I322="", "",' Peticions ET'!I322)</f>
        <v/>
      </c>
      <c r="K332" s="40" t="str">
        <f>IF(' Peticions ET'!J322="", "",' Peticions ET'!J322)</f>
        <v/>
      </c>
      <c r="L332" s="30" t="str">
        <f>IF(' Peticions ET'!K322="", "",' Peticions ET'!K322)</f>
        <v/>
      </c>
      <c r="M332" s="30" t="str">
        <f>IF(' Peticions ET'!L322="", "",' Peticions ET'!L322)</f>
        <v/>
      </c>
      <c r="N332" s="30" t="str">
        <f>IF(' Peticions ET'!M322="", "",' Peticions ET'!M322)</f>
        <v/>
      </c>
      <c r="O332" s="40" t="str">
        <f>IF(' Peticions ET'!O322="", "",' Peticions ET'!O322)</f>
        <v/>
      </c>
      <c r="P332" s="7" t="str">
        <f>IF(' Peticions ET'!N322="", "",' Peticions ET'!N322)</f>
        <v/>
      </c>
      <c r="Q332" s="31" t="str">
        <f>IF(' Peticions ET'!R322="", "",' Peticions ET'!R322)</f>
        <v/>
      </c>
      <c r="R332" s="31" t="str">
        <f>IF(' Peticions ET'!S322="", "",' Peticions ET'!S322)</f>
        <v/>
      </c>
      <c r="S332" t="str">
        <f>IF(' Peticions ET'!P322="", "",' Peticions ET'!P322)</f>
        <v/>
      </c>
      <c r="T332" s="264" t="str">
        <f>IF(' Peticions ET'!Q322="", "",' Peticions ET'!Q322)</f>
        <v/>
      </c>
      <c r="U332" s="1"/>
      <c r="V332" s="1"/>
      <c r="W332" s="3"/>
      <c r="X332" s="31"/>
      <c r="Y332" s="31"/>
      <c r="Z332" s="31"/>
      <c r="AA332" s="32"/>
      <c r="AB332" s="33"/>
      <c r="AC332" s="33"/>
      <c r="AD332" s="33"/>
      <c r="AE332" s="33"/>
      <c r="AF332" s="34"/>
      <c r="AG332" s="34"/>
      <c r="AH332" s="34"/>
      <c r="AI332" s="34"/>
      <c r="AJ332" s="35" t="str">
        <f>IF(' Peticions ET'!Z322="", "",' Peticions ET'!Z322)</f>
        <v/>
      </c>
      <c r="AK332" s="143"/>
      <c r="AL332" s="36"/>
      <c r="AM332" s="37" t="str">
        <f t="shared" si="78"/>
        <v/>
      </c>
      <c r="AN332" s="38" t="str">
        <f t="shared" si="79"/>
        <v/>
      </c>
      <c r="AO332" s="39" t="str">
        <f t="shared" si="80"/>
        <v/>
      </c>
      <c r="AP332" s="40" t="str">
        <f t="shared" si="81"/>
        <v/>
      </c>
      <c r="AQ332" s="229" t="str">
        <f t="shared" si="82"/>
        <v/>
      </c>
      <c r="AR332" s="220">
        <f>IF(A332="",0,IF(BJ332="S",COUNTIF($AQ$17:AQ332,AQ332),0))</f>
        <v>0</v>
      </c>
      <c r="AS332" s="41" t="str">
        <f t="shared" si="93"/>
        <v/>
      </c>
      <c r="AT332" s="42">
        <f xml:space="preserve"> IF(AS332&lt;&gt;"",VLOOKUP(AS332,Calculs!$B$2:$C$34,2,FALSE),0)</f>
        <v>0</v>
      </c>
      <c r="AU332" s="42">
        <f>IF(I332&lt;&gt;"",IF(LEFT(I332,1)="S", Calculs!$C$63,0),0)</f>
        <v>0</v>
      </c>
      <c r="AV332" s="42">
        <f>IF(J332&lt;&gt;"",IF(LEFT(J332,1)="S", Calculs!$C$53,0),0)</f>
        <v>0</v>
      </c>
      <c r="AW332" s="42">
        <f>IF(K332&lt;&gt;"",IF(LEFT(K332,1)="S", Calculs!$C$54,0),0)</f>
        <v>0</v>
      </c>
      <c r="AX332" s="43" t="str">
        <f t="shared" si="83"/>
        <v/>
      </c>
      <c r="AY332" s="43" t="str">
        <f t="shared" si="84"/>
        <v/>
      </c>
      <c r="AZ332" s="43">
        <f>SUMIF(Calculs!$B$2:$B$34,AX332,Calculs!$C$2:$C$34)</f>
        <v>0</v>
      </c>
      <c r="BA332" s="42">
        <f>IF(O332&lt;&gt;"",IF(LEFT(O332,1)="S", Calculs!$C$54,0),0)</f>
        <v>0</v>
      </c>
      <c r="BB332" s="42">
        <f>IF(P332&lt;&gt;"",IF(LEFT(P332,1)="S", Calculs!$C$53,0),0)</f>
        <v>0</v>
      </c>
      <c r="BC332" s="229" t="str">
        <f t="shared" si="85"/>
        <v/>
      </c>
      <c r="BD332" s="220">
        <f>IF(A332="",0, IF(BK332="S",COUNTIF($BC$17:BC332,BC332),0))</f>
        <v>0</v>
      </c>
      <c r="BE332" s="42">
        <f xml:space="preserve"> IF(Q332&lt;&gt;"",IF(Q332&lt;&gt;"Sense monitor",VLOOKUP(_xlfn.CONCAT(LEFT(Q332,2),IF(BF332="NO",".SA",".AA")),Calculs!$B$41:$C$48,2,FALSE),0),0)</f>
        <v>0</v>
      </c>
      <c r="BF332" s="42" t="str">
        <f t="shared" si="86"/>
        <v>NO</v>
      </c>
      <c r="BG332" s="43" t="str">
        <f t="shared" si="94"/>
        <v/>
      </c>
      <c r="BH332" s="42">
        <f>SUMIF(Calculs!$B$32:$B$36,TRIM(BG332),Calculs!$C$32:$C$36)</f>
        <v>0</v>
      </c>
      <c r="BI332" s="42">
        <f>IF(T332&lt;&gt;"",IF(LEFT(T332,1)="S", SUMIF(Calculs!$B$67:$B$70, TRIM(BG332), Calculs!$C$67:$C$70),0),0)</f>
        <v>0</v>
      </c>
      <c r="BJ332" s="40" t="str">
        <f t="shared" si="95"/>
        <v>N</v>
      </c>
      <c r="BK332" s="219" t="str">
        <f t="shared" si="87"/>
        <v>N</v>
      </c>
      <c r="BL332" s="42">
        <f t="shared" si="96"/>
        <v>0</v>
      </c>
      <c r="BM332" s="42"/>
      <c r="BN332" s="42"/>
      <c r="BO332" s="42">
        <f>IF(B332="",0,IF(AND(BJ332="S",AR332=1), VLOOKUP(B332,Calculs!$B$94:$D$99,3), 0) + IF(AND(BK332="S",BD332=1), VLOOKUP(B332,Calculs!$B$94:$F$99,5), 0))</f>
        <v>0</v>
      </c>
      <c r="BP332" s="40" t="str">
        <f t="shared" si="88"/>
        <v/>
      </c>
      <c r="BQ332" s="219" t="str">
        <f t="shared" si="89"/>
        <v/>
      </c>
      <c r="BR332" s="264" t="str">
        <f t="shared" si="90"/>
        <v/>
      </c>
      <c r="BS332" s="264" t="str">
        <f t="shared" si="91"/>
        <v/>
      </c>
    </row>
    <row r="333" spans="1:71" ht="12.75" customHeight="1">
      <c r="A333" s="217" t="str">
        <f>IF(' Peticions ET'!A323="", "",' Peticions ET'!A323)</f>
        <v/>
      </c>
      <c r="B333" s="167" t="str">
        <f t="shared" si="92"/>
        <v/>
      </c>
      <c r="C333" s="167" t="str">
        <f>IF(' Peticions ET'!B323="", "",' Peticions ET'!B323)</f>
        <v/>
      </c>
      <c r="D333" s="167" t="str">
        <f>IF(' Peticions ET'!C323="", "",' Peticions ET'!C323)</f>
        <v/>
      </c>
      <c r="E333" s="167" t="str">
        <f>IF(' Peticions ET'!D323="", "",' Peticions ET'!D323)</f>
        <v/>
      </c>
      <c r="F333" s="166" t="str">
        <f>IF(' Peticions ET'!E323="", "",' Peticions ET'!E323)</f>
        <v/>
      </c>
      <c r="G333" s="166" t="str">
        <f>IF(' Peticions ET'!F323="", "",' Peticions ET'!F323)</f>
        <v/>
      </c>
      <c r="H333" s="30" t="str">
        <f>IF(' Peticions ET'!G323="", "",' Peticions ET'!G323)</f>
        <v/>
      </c>
      <c r="I333" s="40" t="str">
        <f>IF(' Peticions ET'!H323="", "",' Peticions ET'!H323)</f>
        <v/>
      </c>
      <c r="J333" s="40" t="str">
        <f>IF(' Peticions ET'!I323="", "",' Peticions ET'!I323)</f>
        <v/>
      </c>
      <c r="K333" s="40" t="str">
        <f>IF(' Peticions ET'!J323="", "",' Peticions ET'!J323)</f>
        <v/>
      </c>
      <c r="L333" s="30" t="str">
        <f>IF(' Peticions ET'!K323="", "",' Peticions ET'!K323)</f>
        <v/>
      </c>
      <c r="M333" s="30" t="str">
        <f>IF(' Peticions ET'!L323="", "",' Peticions ET'!L323)</f>
        <v/>
      </c>
      <c r="N333" s="30" t="str">
        <f>IF(' Peticions ET'!M323="", "",' Peticions ET'!M323)</f>
        <v/>
      </c>
      <c r="O333" s="40" t="str">
        <f>IF(' Peticions ET'!O323="", "",' Peticions ET'!O323)</f>
        <v/>
      </c>
      <c r="P333" s="7" t="str">
        <f>IF(' Peticions ET'!N323="", "",' Peticions ET'!N323)</f>
        <v/>
      </c>
      <c r="Q333" s="31" t="str">
        <f>IF(' Peticions ET'!R323="", "",' Peticions ET'!R323)</f>
        <v/>
      </c>
      <c r="R333" s="31" t="str">
        <f>IF(' Peticions ET'!S323="", "",' Peticions ET'!S323)</f>
        <v/>
      </c>
      <c r="S333" t="str">
        <f>IF(' Peticions ET'!P323="", "",' Peticions ET'!P323)</f>
        <v/>
      </c>
      <c r="T333" s="264" t="str">
        <f>IF(' Peticions ET'!Q323="", "",' Peticions ET'!Q323)</f>
        <v/>
      </c>
      <c r="U333" s="1"/>
      <c r="V333" s="1"/>
      <c r="W333" s="3"/>
      <c r="X333" s="31"/>
      <c r="Y333" s="31"/>
      <c r="Z333" s="31"/>
      <c r="AA333" s="32"/>
      <c r="AB333" s="33"/>
      <c r="AC333" s="33"/>
      <c r="AD333" s="33"/>
      <c r="AE333" s="33"/>
      <c r="AF333" s="34"/>
      <c r="AG333" s="34"/>
      <c r="AH333" s="34"/>
      <c r="AI333" s="34"/>
      <c r="AJ333" s="35" t="str">
        <f>IF(' Peticions ET'!Z323="", "",' Peticions ET'!Z323)</f>
        <v/>
      </c>
      <c r="AK333" s="143"/>
      <c r="AL333" s="36"/>
      <c r="AM333" s="37" t="str">
        <f t="shared" si="78"/>
        <v/>
      </c>
      <c r="AN333" s="38" t="str">
        <f t="shared" si="79"/>
        <v/>
      </c>
      <c r="AO333" s="39" t="str">
        <f t="shared" si="80"/>
        <v/>
      </c>
      <c r="AP333" s="40" t="str">
        <f t="shared" si="81"/>
        <v/>
      </c>
      <c r="AQ333" s="229" t="str">
        <f t="shared" si="82"/>
        <v/>
      </c>
      <c r="AR333" s="220">
        <f>IF(A333="",0,IF(BJ333="S",COUNTIF($AQ$17:AQ333,AQ333),0))</f>
        <v>0</v>
      </c>
      <c r="AS333" s="41" t="str">
        <f t="shared" si="93"/>
        <v/>
      </c>
      <c r="AT333" s="42">
        <f xml:space="preserve"> IF(AS333&lt;&gt;"",VLOOKUP(AS333,Calculs!$B$2:$C$34,2,FALSE),0)</f>
        <v>0</v>
      </c>
      <c r="AU333" s="42">
        <f>IF(I333&lt;&gt;"",IF(LEFT(I333,1)="S", Calculs!$C$63,0),0)</f>
        <v>0</v>
      </c>
      <c r="AV333" s="42">
        <f>IF(J333&lt;&gt;"",IF(LEFT(J333,1)="S", Calculs!$C$53,0),0)</f>
        <v>0</v>
      </c>
      <c r="AW333" s="42">
        <f>IF(K333&lt;&gt;"",IF(LEFT(K333,1)="S", Calculs!$C$54,0),0)</f>
        <v>0</v>
      </c>
      <c r="AX333" s="43" t="str">
        <f t="shared" si="83"/>
        <v/>
      </c>
      <c r="AY333" s="43" t="str">
        <f t="shared" si="84"/>
        <v/>
      </c>
      <c r="AZ333" s="43">
        <f>SUMIF(Calculs!$B$2:$B$34,AX333,Calculs!$C$2:$C$34)</f>
        <v>0</v>
      </c>
      <c r="BA333" s="42">
        <f>IF(O333&lt;&gt;"",IF(LEFT(O333,1)="S", Calculs!$C$54,0),0)</f>
        <v>0</v>
      </c>
      <c r="BB333" s="42">
        <f>IF(P333&lt;&gt;"",IF(LEFT(P333,1)="S", Calculs!$C$53,0),0)</f>
        <v>0</v>
      </c>
      <c r="BC333" s="229" t="str">
        <f t="shared" si="85"/>
        <v/>
      </c>
      <c r="BD333" s="220">
        <f>IF(A333="",0, IF(BK333="S",COUNTIF($BC$17:BC333,BC333),0))</f>
        <v>0</v>
      </c>
      <c r="BE333" s="42">
        <f xml:space="preserve"> IF(Q333&lt;&gt;"",IF(Q333&lt;&gt;"Sense monitor",VLOOKUP(_xlfn.CONCAT(LEFT(Q333,2),IF(BF333="NO",".SA",".AA")),Calculs!$B$41:$C$48,2,FALSE),0),0)</f>
        <v>0</v>
      </c>
      <c r="BF333" s="42" t="str">
        <f t="shared" si="86"/>
        <v>NO</v>
      </c>
      <c r="BG333" s="43" t="str">
        <f t="shared" si="94"/>
        <v/>
      </c>
      <c r="BH333" s="42">
        <f>SUMIF(Calculs!$B$32:$B$36,TRIM(BG333),Calculs!$C$32:$C$36)</f>
        <v>0</v>
      </c>
      <c r="BI333" s="42">
        <f>IF(T333&lt;&gt;"",IF(LEFT(T333,1)="S", SUMIF(Calculs!$B$67:$B$70, TRIM(BG333), Calculs!$C$67:$C$70),0),0)</f>
        <v>0</v>
      </c>
      <c r="BJ333" s="40" t="str">
        <f t="shared" si="95"/>
        <v>N</v>
      </c>
      <c r="BK333" s="219" t="str">
        <f t="shared" si="87"/>
        <v>N</v>
      </c>
      <c r="BL333" s="42">
        <f t="shared" si="96"/>
        <v>0</v>
      </c>
      <c r="BM333" s="42"/>
      <c r="BN333" s="42"/>
      <c r="BO333" s="42">
        <f>IF(B333="",0,IF(AND(BJ333="S",AR333=1), VLOOKUP(B333,Calculs!$B$94:$D$99,3), 0) + IF(AND(BK333="S",BD333=1), VLOOKUP(B333,Calculs!$B$94:$F$99,5), 0))</f>
        <v>0</v>
      </c>
      <c r="BP333" s="40" t="str">
        <f t="shared" si="88"/>
        <v/>
      </c>
      <c r="BQ333" s="219" t="str">
        <f t="shared" si="89"/>
        <v/>
      </c>
      <c r="BR333" s="264" t="str">
        <f t="shared" si="90"/>
        <v/>
      </c>
      <c r="BS333" s="264" t="str">
        <f t="shared" si="91"/>
        <v/>
      </c>
    </row>
    <row r="334" spans="1:71" ht="12.75" customHeight="1">
      <c r="A334" s="217" t="str">
        <f>IF(' Peticions ET'!A324="", "",' Peticions ET'!A324)</f>
        <v/>
      </c>
      <c r="B334" s="167" t="str">
        <f t="shared" si="92"/>
        <v/>
      </c>
      <c r="C334" s="167" t="str">
        <f>IF(' Peticions ET'!B324="", "",' Peticions ET'!B324)</f>
        <v/>
      </c>
      <c r="D334" s="167" t="str">
        <f>IF(' Peticions ET'!C324="", "",' Peticions ET'!C324)</f>
        <v/>
      </c>
      <c r="E334" s="167" t="str">
        <f>IF(' Peticions ET'!D324="", "",' Peticions ET'!D324)</f>
        <v/>
      </c>
      <c r="F334" s="166" t="str">
        <f>IF(' Peticions ET'!E324="", "",' Peticions ET'!E324)</f>
        <v/>
      </c>
      <c r="G334" s="166" t="str">
        <f>IF(' Peticions ET'!F324="", "",' Peticions ET'!F324)</f>
        <v/>
      </c>
      <c r="H334" s="30" t="str">
        <f>IF(' Peticions ET'!G324="", "",' Peticions ET'!G324)</f>
        <v/>
      </c>
      <c r="I334" s="40" t="str">
        <f>IF(' Peticions ET'!H324="", "",' Peticions ET'!H324)</f>
        <v/>
      </c>
      <c r="J334" s="40" t="str">
        <f>IF(' Peticions ET'!I324="", "",' Peticions ET'!I324)</f>
        <v/>
      </c>
      <c r="K334" s="40" t="str">
        <f>IF(' Peticions ET'!J324="", "",' Peticions ET'!J324)</f>
        <v/>
      </c>
      <c r="L334" s="30" t="str">
        <f>IF(' Peticions ET'!K324="", "",' Peticions ET'!K324)</f>
        <v/>
      </c>
      <c r="M334" s="30" t="str">
        <f>IF(' Peticions ET'!L324="", "",' Peticions ET'!L324)</f>
        <v/>
      </c>
      <c r="N334" s="30" t="str">
        <f>IF(' Peticions ET'!M324="", "",' Peticions ET'!M324)</f>
        <v/>
      </c>
      <c r="O334" s="40" t="str">
        <f>IF(' Peticions ET'!O324="", "",' Peticions ET'!O324)</f>
        <v/>
      </c>
      <c r="P334" s="7" t="str">
        <f>IF(' Peticions ET'!N324="", "",' Peticions ET'!N324)</f>
        <v/>
      </c>
      <c r="Q334" s="31" t="str">
        <f>IF(' Peticions ET'!R324="", "",' Peticions ET'!R324)</f>
        <v/>
      </c>
      <c r="R334" s="31" t="str">
        <f>IF(' Peticions ET'!S324="", "",' Peticions ET'!S324)</f>
        <v/>
      </c>
      <c r="S334" t="str">
        <f>IF(' Peticions ET'!P324="", "",' Peticions ET'!P324)</f>
        <v/>
      </c>
      <c r="T334" s="264" t="str">
        <f>IF(' Peticions ET'!Q324="", "",' Peticions ET'!Q324)</f>
        <v/>
      </c>
      <c r="U334" s="1"/>
      <c r="V334" s="1"/>
      <c r="W334" s="3"/>
      <c r="X334" s="31"/>
      <c r="Y334" s="31"/>
      <c r="Z334" s="31"/>
      <c r="AA334" s="32"/>
      <c r="AB334" s="33"/>
      <c r="AC334" s="33"/>
      <c r="AD334" s="33"/>
      <c r="AE334" s="33"/>
      <c r="AF334" s="34"/>
      <c r="AG334" s="34"/>
      <c r="AH334" s="34"/>
      <c r="AI334" s="34"/>
      <c r="AJ334" s="35" t="str">
        <f>IF(' Peticions ET'!Z324="", "",' Peticions ET'!Z324)</f>
        <v/>
      </c>
      <c r="AK334" s="143"/>
      <c r="AL334" s="36"/>
      <c r="AM334" s="37" t="str">
        <f t="shared" si="78"/>
        <v/>
      </c>
      <c r="AN334" s="38" t="str">
        <f t="shared" si="79"/>
        <v/>
      </c>
      <c r="AO334" s="39" t="str">
        <f t="shared" si="80"/>
        <v/>
      </c>
      <c r="AP334" s="40" t="str">
        <f t="shared" si="81"/>
        <v/>
      </c>
      <c r="AQ334" s="229" t="str">
        <f t="shared" si="82"/>
        <v/>
      </c>
      <c r="AR334" s="220">
        <f>IF(A334="",0,IF(BJ334="S",COUNTIF($AQ$17:AQ334,AQ334),0))</f>
        <v>0</v>
      </c>
      <c r="AS334" s="41" t="str">
        <f t="shared" si="93"/>
        <v/>
      </c>
      <c r="AT334" s="42">
        <f xml:space="preserve"> IF(AS334&lt;&gt;"",VLOOKUP(AS334,Calculs!$B$2:$C$34,2,FALSE),0)</f>
        <v>0</v>
      </c>
      <c r="AU334" s="42">
        <f>IF(I334&lt;&gt;"",IF(LEFT(I334,1)="S", Calculs!$C$63,0),0)</f>
        <v>0</v>
      </c>
      <c r="AV334" s="42">
        <f>IF(J334&lt;&gt;"",IF(LEFT(J334,1)="S", Calculs!$C$53,0),0)</f>
        <v>0</v>
      </c>
      <c r="AW334" s="42">
        <f>IF(K334&lt;&gt;"",IF(LEFT(K334,1)="S", Calculs!$C$54,0),0)</f>
        <v>0</v>
      </c>
      <c r="AX334" s="43" t="str">
        <f t="shared" si="83"/>
        <v/>
      </c>
      <c r="AY334" s="43" t="str">
        <f t="shared" si="84"/>
        <v/>
      </c>
      <c r="AZ334" s="43">
        <f>SUMIF(Calculs!$B$2:$B$34,AX334,Calculs!$C$2:$C$34)</f>
        <v>0</v>
      </c>
      <c r="BA334" s="42">
        <f>IF(O334&lt;&gt;"",IF(LEFT(O334,1)="S", Calculs!$C$54,0),0)</f>
        <v>0</v>
      </c>
      <c r="BB334" s="42">
        <f>IF(P334&lt;&gt;"",IF(LEFT(P334,1)="S", Calculs!$C$53,0),0)</f>
        <v>0</v>
      </c>
      <c r="BC334" s="229" t="str">
        <f t="shared" si="85"/>
        <v/>
      </c>
      <c r="BD334" s="220">
        <f>IF(A334="",0, IF(BK334="S",COUNTIF($BC$17:BC334,BC334),0))</f>
        <v>0</v>
      </c>
      <c r="BE334" s="42">
        <f xml:space="preserve"> IF(Q334&lt;&gt;"",IF(Q334&lt;&gt;"Sense monitor",VLOOKUP(_xlfn.CONCAT(LEFT(Q334,2),IF(BF334="NO",".SA",".AA")),Calculs!$B$41:$C$48,2,FALSE),0),0)</f>
        <v>0</v>
      </c>
      <c r="BF334" s="42" t="str">
        <f t="shared" si="86"/>
        <v>NO</v>
      </c>
      <c r="BG334" s="43" t="str">
        <f t="shared" si="94"/>
        <v/>
      </c>
      <c r="BH334" s="42">
        <f>SUMIF(Calculs!$B$32:$B$36,TRIM(BG334),Calculs!$C$32:$C$36)</f>
        <v>0</v>
      </c>
      <c r="BI334" s="42">
        <f>IF(T334&lt;&gt;"",IF(LEFT(T334,1)="S", SUMIF(Calculs!$B$67:$B$70, TRIM(BG334), Calculs!$C$67:$C$70),0),0)</f>
        <v>0</v>
      </c>
      <c r="BJ334" s="40" t="str">
        <f t="shared" si="95"/>
        <v>N</v>
      </c>
      <c r="BK334" s="219" t="str">
        <f t="shared" si="87"/>
        <v>N</v>
      </c>
      <c r="BL334" s="42">
        <f t="shared" si="96"/>
        <v>0</v>
      </c>
      <c r="BM334" s="42"/>
      <c r="BN334" s="42"/>
      <c r="BO334" s="42">
        <f>IF(B334="",0,IF(AND(BJ334="S",AR334=1), VLOOKUP(B334,Calculs!$B$94:$D$99,3), 0) + IF(AND(BK334="S",BD334=1), VLOOKUP(B334,Calculs!$B$94:$F$99,5), 0))</f>
        <v>0</v>
      </c>
      <c r="BP334" s="40" t="str">
        <f t="shared" si="88"/>
        <v/>
      </c>
      <c r="BQ334" s="219" t="str">
        <f t="shared" si="89"/>
        <v/>
      </c>
      <c r="BR334" s="264" t="str">
        <f t="shared" si="90"/>
        <v/>
      </c>
      <c r="BS334" s="264" t="str">
        <f t="shared" si="91"/>
        <v/>
      </c>
    </row>
    <row r="335" spans="1:71" ht="12.75" customHeight="1">
      <c r="A335" s="217" t="str">
        <f>IF(' Peticions ET'!A325="", "",' Peticions ET'!A325)</f>
        <v/>
      </c>
      <c r="B335" s="167" t="str">
        <f t="shared" si="92"/>
        <v/>
      </c>
      <c r="C335" s="167" t="str">
        <f>IF(' Peticions ET'!B325="", "",' Peticions ET'!B325)</f>
        <v/>
      </c>
      <c r="D335" s="167" t="str">
        <f>IF(' Peticions ET'!C325="", "",' Peticions ET'!C325)</f>
        <v/>
      </c>
      <c r="E335" s="167" t="str">
        <f>IF(' Peticions ET'!D325="", "",' Peticions ET'!D325)</f>
        <v/>
      </c>
      <c r="F335" s="166" t="str">
        <f>IF(' Peticions ET'!E325="", "",' Peticions ET'!E325)</f>
        <v/>
      </c>
      <c r="G335" s="166" t="str">
        <f>IF(' Peticions ET'!F325="", "",' Peticions ET'!F325)</f>
        <v/>
      </c>
      <c r="H335" s="30" t="str">
        <f>IF(' Peticions ET'!G325="", "",' Peticions ET'!G325)</f>
        <v/>
      </c>
      <c r="I335" s="40" t="str">
        <f>IF(' Peticions ET'!H325="", "",' Peticions ET'!H325)</f>
        <v/>
      </c>
      <c r="J335" s="40" t="str">
        <f>IF(' Peticions ET'!I325="", "",' Peticions ET'!I325)</f>
        <v/>
      </c>
      <c r="K335" s="40" t="str">
        <f>IF(' Peticions ET'!J325="", "",' Peticions ET'!J325)</f>
        <v/>
      </c>
      <c r="L335" s="30" t="str">
        <f>IF(' Peticions ET'!K325="", "",' Peticions ET'!K325)</f>
        <v/>
      </c>
      <c r="M335" s="30" t="str">
        <f>IF(' Peticions ET'!L325="", "",' Peticions ET'!L325)</f>
        <v/>
      </c>
      <c r="N335" s="30" t="str">
        <f>IF(' Peticions ET'!M325="", "",' Peticions ET'!M325)</f>
        <v/>
      </c>
      <c r="O335" s="40" t="str">
        <f>IF(' Peticions ET'!O325="", "",' Peticions ET'!O325)</f>
        <v/>
      </c>
      <c r="P335" s="7" t="str">
        <f>IF(' Peticions ET'!N325="", "",' Peticions ET'!N325)</f>
        <v/>
      </c>
      <c r="Q335" s="31" t="str">
        <f>IF(' Peticions ET'!R325="", "",' Peticions ET'!R325)</f>
        <v/>
      </c>
      <c r="R335" s="31" t="str">
        <f>IF(' Peticions ET'!S325="", "",' Peticions ET'!S325)</f>
        <v/>
      </c>
      <c r="S335" t="str">
        <f>IF(' Peticions ET'!P325="", "",' Peticions ET'!P325)</f>
        <v/>
      </c>
      <c r="T335" s="264" t="str">
        <f>IF(' Peticions ET'!Q325="", "",' Peticions ET'!Q325)</f>
        <v/>
      </c>
      <c r="U335" s="1"/>
      <c r="V335" s="1"/>
      <c r="W335" s="3"/>
      <c r="X335" s="31"/>
      <c r="Y335" s="31"/>
      <c r="Z335" s="31"/>
      <c r="AA335" s="32"/>
      <c r="AB335" s="33"/>
      <c r="AC335" s="33"/>
      <c r="AD335" s="33"/>
      <c r="AE335" s="33"/>
      <c r="AF335" s="34"/>
      <c r="AG335" s="34"/>
      <c r="AH335" s="34"/>
      <c r="AI335" s="34"/>
      <c r="AJ335" s="35" t="str">
        <f>IF(' Peticions ET'!Z325="", "",' Peticions ET'!Z325)</f>
        <v/>
      </c>
      <c r="AK335" s="143"/>
      <c r="AL335" s="36"/>
      <c r="AM335" s="37" t="str">
        <f t="shared" si="78"/>
        <v/>
      </c>
      <c r="AN335" s="38" t="str">
        <f t="shared" si="79"/>
        <v/>
      </c>
      <c r="AO335" s="39" t="str">
        <f t="shared" si="80"/>
        <v/>
      </c>
      <c r="AP335" s="40" t="str">
        <f t="shared" si="81"/>
        <v/>
      </c>
      <c r="AQ335" s="229" t="str">
        <f t="shared" si="82"/>
        <v/>
      </c>
      <c r="AR335" s="220">
        <f>IF(A335="",0,IF(BJ335="S",COUNTIF($AQ$17:AQ335,AQ335),0))</f>
        <v>0</v>
      </c>
      <c r="AS335" s="41" t="str">
        <f t="shared" si="93"/>
        <v/>
      </c>
      <c r="AT335" s="42">
        <f xml:space="preserve"> IF(AS335&lt;&gt;"",VLOOKUP(AS335,Calculs!$B$2:$C$34,2,FALSE),0)</f>
        <v>0</v>
      </c>
      <c r="AU335" s="42">
        <f>IF(I335&lt;&gt;"",IF(LEFT(I335,1)="S", Calculs!$C$63,0),0)</f>
        <v>0</v>
      </c>
      <c r="AV335" s="42">
        <f>IF(J335&lt;&gt;"",IF(LEFT(J335,1)="S", Calculs!$C$53,0),0)</f>
        <v>0</v>
      </c>
      <c r="AW335" s="42">
        <f>IF(K335&lt;&gt;"",IF(LEFT(K335,1)="S", Calculs!$C$54,0),0)</f>
        <v>0</v>
      </c>
      <c r="AX335" s="43" t="str">
        <f t="shared" si="83"/>
        <v/>
      </c>
      <c r="AY335" s="43" t="str">
        <f t="shared" si="84"/>
        <v/>
      </c>
      <c r="AZ335" s="43">
        <f>SUMIF(Calculs!$B$2:$B$34,AX335,Calculs!$C$2:$C$34)</f>
        <v>0</v>
      </c>
      <c r="BA335" s="42">
        <f>IF(O335&lt;&gt;"",IF(LEFT(O335,1)="S", Calculs!$C$54,0),0)</f>
        <v>0</v>
      </c>
      <c r="BB335" s="42">
        <f>IF(P335&lt;&gt;"",IF(LEFT(P335,1)="S", Calculs!$C$53,0),0)</f>
        <v>0</v>
      </c>
      <c r="BC335" s="229" t="str">
        <f t="shared" si="85"/>
        <v/>
      </c>
      <c r="BD335" s="220">
        <f>IF(A335="",0, IF(BK335="S",COUNTIF($BC$17:BC335,BC335),0))</f>
        <v>0</v>
      </c>
      <c r="BE335" s="42">
        <f xml:space="preserve"> IF(Q335&lt;&gt;"",IF(Q335&lt;&gt;"Sense monitor",VLOOKUP(_xlfn.CONCAT(LEFT(Q335,2),IF(BF335="NO",".SA",".AA")),Calculs!$B$41:$C$48,2,FALSE),0),0)</f>
        <v>0</v>
      </c>
      <c r="BF335" s="42" t="str">
        <f t="shared" si="86"/>
        <v>NO</v>
      </c>
      <c r="BG335" s="43" t="str">
        <f t="shared" si="94"/>
        <v/>
      </c>
      <c r="BH335" s="42">
        <f>SUMIF(Calculs!$B$32:$B$36,TRIM(BG335),Calculs!$C$32:$C$36)</f>
        <v>0</v>
      </c>
      <c r="BI335" s="42">
        <f>IF(T335&lt;&gt;"",IF(LEFT(T335,1)="S", SUMIF(Calculs!$B$67:$B$70, TRIM(BG335), Calculs!$C$67:$C$70),0),0)</f>
        <v>0</v>
      </c>
      <c r="BJ335" s="40" t="str">
        <f t="shared" si="95"/>
        <v>N</v>
      </c>
      <c r="BK335" s="219" t="str">
        <f t="shared" si="87"/>
        <v>N</v>
      </c>
      <c r="BL335" s="42">
        <f t="shared" si="96"/>
        <v>0</v>
      </c>
      <c r="BM335" s="42"/>
      <c r="BN335" s="42"/>
      <c r="BO335" s="42">
        <f>IF(B335="",0,IF(AND(BJ335="S",AR335=1), VLOOKUP(B335,Calculs!$B$94:$D$99,3), 0) + IF(AND(BK335="S",BD335=1), VLOOKUP(B335,Calculs!$B$94:$F$99,5), 0))</f>
        <v>0</v>
      </c>
      <c r="BP335" s="40" t="str">
        <f t="shared" si="88"/>
        <v/>
      </c>
      <c r="BQ335" s="219" t="str">
        <f t="shared" si="89"/>
        <v/>
      </c>
      <c r="BR335" s="264" t="str">
        <f t="shared" si="90"/>
        <v/>
      </c>
      <c r="BS335" s="264" t="str">
        <f t="shared" si="91"/>
        <v/>
      </c>
    </row>
    <row r="336" spans="1:71" ht="12.75" customHeight="1">
      <c r="A336" s="217" t="str">
        <f>IF(' Peticions ET'!A326="", "",' Peticions ET'!A326)</f>
        <v/>
      </c>
      <c r="B336" s="167" t="str">
        <f t="shared" si="92"/>
        <v/>
      </c>
      <c r="C336" s="167" t="str">
        <f>IF(' Peticions ET'!B326="", "",' Peticions ET'!B326)</f>
        <v/>
      </c>
      <c r="D336" s="167" t="str">
        <f>IF(' Peticions ET'!C326="", "",' Peticions ET'!C326)</f>
        <v/>
      </c>
      <c r="E336" s="167" t="str">
        <f>IF(' Peticions ET'!D326="", "",' Peticions ET'!D326)</f>
        <v/>
      </c>
      <c r="F336" s="166" t="str">
        <f>IF(' Peticions ET'!E326="", "",' Peticions ET'!E326)</f>
        <v/>
      </c>
      <c r="G336" s="166" t="str">
        <f>IF(' Peticions ET'!F326="", "",' Peticions ET'!F326)</f>
        <v/>
      </c>
      <c r="H336" s="30" t="str">
        <f>IF(' Peticions ET'!G326="", "",' Peticions ET'!G326)</f>
        <v/>
      </c>
      <c r="I336" s="40" t="str">
        <f>IF(' Peticions ET'!H326="", "",' Peticions ET'!H326)</f>
        <v/>
      </c>
      <c r="J336" s="40" t="str">
        <f>IF(' Peticions ET'!I326="", "",' Peticions ET'!I326)</f>
        <v/>
      </c>
      <c r="K336" s="40" t="str">
        <f>IF(' Peticions ET'!J326="", "",' Peticions ET'!J326)</f>
        <v/>
      </c>
      <c r="L336" s="30" t="str">
        <f>IF(' Peticions ET'!K326="", "",' Peticions ET'!K326)</f>
        <v/>
      </c>
      <c r="M336" s="30" t="str">
        <f>IF(' Peticions ET'!L326="", "",' Peticions ET'!L326)</f>
        <v/>
      </c>
      <c r="N336" s="30" t="str">
        <f>IF(' Peticions ET'!M326="", "",' Peticions ET'!M326)</f>
        <v/>
      </c>
      <c r="O336" s="40" t="str">
        <f>IF(' Peticions ET'!O326="", "",' Peticions ET'!O326)</f>
        <v/>
      </c>
      <c r="P336" s="7" t="str">
        <f>IF(' Peticions ET'!N326="", "",' Peticions ET'!N326)</f>
        <v/>
      </c>
      <c r="Q336" s="31" t="str">
        <f>IF(' Peticions ET'!R326="", "",' Peticions ET'!R326)</f>
        <v/>
      </c>
      <c r="R336" s="31" t="str">
        <f>IF(' Peticions ET'!S326="", "",' Peticions ET'!S326)</f>
        <v/>
      </c>
      <c r="S336" t="str">
        <f>IF(' Peticions ET'!P326="", "",' Peticions ET'!P326)</f>
        <v/>
      </c>
      <c r="T336" s="264" t="str">
        <f>IF(' Peticions ET'!Q326="", "",' Peticions ET'!Q326)</f>
        <v/>
      </c>
      <c r="U336" s="1"/>
      <c r="V336" s="1"/>
      <c r="W336" s="3"/>
      <c r="X336" s="31"/>
      <c r="Y336" s="31"/>
      <c r="Z336" s="31"/>
      <c r="AA336" s="32"/>
      <c r="AB336" s="33"/>
      <c r="AC336" s="33"/>
      <c r="AD336" s="33"/>
      <c r="AE336" s="33"/>
      <c r="AF336" s="34"/>
      <c r="AG336" s="34"/>
      <c r="AH336" s="34"/>
      <c r="AI336" s="34"/>
      <c r="AJ336" s="35" t="str">
        <f>IF(' Peticions ET'!Z326="", "",' Peticions ET'!Z326)</f>
        <v/>
      </c>
      <c r="AK336" s="143"/>
      <c r="AL336" s="36"/>
      <c r="AM336" s="37" t="str">
        <f t="shared" si="78"/>
        <v/>
      </c>
      <c r="AN336" s="38" t="str">
        <f t="shared" si="79"/>
        <v/>
      </c>
      <c r="AO336" s="39" t="str">
        <f t="shared" si="80"/>
        <v/>
      </c>
      <c r="AP336" s="40" t="str">
        <f t="shared" si="81"/>
        <v/>
      </c>
      <c r="AQ336" s="229" t="str">
        <f t="shared" si="82"/>
        <v/>
      </c>
      <c r="AR336" s="220">
        <f>IF(A336="",0,IF(BJ336="S",COUNTIF($AQ$17:AQ336,AQ336),0))</f>
        <v>0</v>
      </c>
      <c r="AS336" s="41" t="str">
        <f t="shared" si="93"/>
        <v/>
      </c>
      <c r="AT336" s="42">
        <f xml:space="preserve"> IF(AS336&lt;&gt;"",VLOOKUP(AS336,Calculs!$B$2:$C$34,2,FALSE),0)</f>
        <v>0</v>
      </c>
      <c r="AU336" s="42">
        <f>IF(I336&lt;&gt;"",IF(LEFT(I336,1)="S", Calculs!$C$63,0),0)</f>
        <v>0</v>
      </c>
      <c r="AV336" s="42">
        <f>IF(J336&lt;&gt;"",IF(LEFT(J336,1)="S", Calculs!$C$53,0),0)</f>
        <v>0</v>
      </c>
      <c r="AW336" s="42">
        <f>IF(K336&lt;&gt;"",IF(LEFT(K336,1)="S", Calculs!$C$54,0),0)</f>
        <v>0</v>
      </c>
      <c r="AX336" s="43" t="str">
        <f t="shared" si="83"/>
        <v/>
      </c>
      <c r="AY336" s="43" t="str">
        <f t="shared" si="84"/>
        <v/>
      </c>
      <c r="AZ336" s="43">
        <f>SUMIF(Calculs!$B$2:$B$34,AX336,Calculs!$C$2:$C$34)</f>
        <v>0</v>
      </c>
      <c r="BA336" s="42">
        <f>IF(O336&lt;&gt;"",IF(LEFT(O336,1)="S", Calculs!$C$54,0),0)</f>
        <v>0</v>
      </c>
      <c r="BB336" s="42">
        <f>IF(P336&lt;&gt;"",IF(LEFT(P336,1)="S", Calculs!$C$53,0),0)</f>
        <v>0</v>
      </c>
      <c r="BC336" s="229" t="str">
        <f t="shared" si="85"/>
        <v/>
      </c>
      <c r="BD336" s="220">
        <f>IF(A336="",0, IF(BK336="S",COUNTIF($BC$17:BC336,BC336),0))</f>
        <v>0</v>
      </c>
      <c r="BE336" s="42">
        <f xml:space="preserve"> IF(Q336&lt;&gt;"",IF(Q336&lt;&gt;"Sense monitor",VLOOKUP(_xlfn.CONCAT(LEFT(Q336,2),IF(BF336="NO",".SA",".AA")),Calculs!$B$41:$C$48,2,FALSE),0),0)</f>
        <v>0</v>
      </c>
      <c r="BF336" s="42" t="str">
        <f t="shared" si="86"/>
        <v>NO</v>
      </c>
      <c r="BG336" s="43" t="str">
        <f t="shared" si="94"/>
        <v/>
      </c>
      <c r="BH336" s="42">
        <f>SUMIF(Calculs!$B$32:$B$36,TRIM(BG336),Calculs!$C$32:$C$36)</f>
        <v>0</v>
      </c>
      <c r="BI336" s="42">
        <f>IF(T336&lt;&gt;"",IF(LEFT(T336,1)="S", SUMIF(Calculs!$B$67:$B$70, TRIM(BG336), Calculs!$C$67:$C$70),0),0)</f>
        <v>0</v>
      </c>
      <c r="BJ336" s="40" t="str">
        <f t="shared" si="95"/>
        <v>N</v>
      </c>
      <c r="BK336" s="219" t="str">
        <f t="shared" si="87"/>
        <v>N</v>
      </c>
      <c r="BL336" s="42">
        <f t="shared" si="96"/>
        <v>0</v>
      </c>
      <c r="BM336" s="42"/>
      <c r="BN336" s="42"/>
      <c r="BO336" s="42">
        <f>IF(B336="",0,IF(AND(BJ336="S",AR336=1), VLOOKUP(B336,Calculs!$B$94:$D$99,3), 0) + IF(AND(BK336="S",BD336=1), VLOOKUP(B336,Calculs!$B$94:$F$99,5), 0))</f>
        <v>0</v>
      </c>
      <c r="BP336" s="40" t="str">
        <f t="shared" si="88"/>
        <v/>
      </c>
      <c r="BQ336" s="219" t="str">
        <f t="shared" si="89"/>
        <v/>
      </c>
      <c r="BR336" s="264" t="str">
        <f t="shared" si="90"/>
        <v/>
      </c>
      <c r="BS336" s="264" t="str">
        <f t="shared" si="91"/>
        <v/>
      </c>
    </row>
    <row r="337" spans="1:71" ht="12.75" customHeight="1">
      <c r="A337" s="217" t="str">
        <f>IF(' Peticions ET'!A327="", "",' Peticions ET'!A327)</f>
        <v/>
      </c>
      <c r="B337" s="167" t="str">
        <f t="shared" si="92"/>
        <v/>
      </c>
      <c r="C337" s="167" t="str">
        <f>IF(' Peticions ET'!B327="", "",' Peticions ET'!B327)</f>
        <v/>
      </c>
      <c r="D337" s="167" t="str">
        <f>IF(' Peticions ET'!C327="", "",' Peticions ET'!C327)</f>
        <v/>
      </c>
      <c r="E337" s="167" t="str">
        <f>IF(' Peticions ET'!D327="", "",' Peticions ET'!D327)</f>
        <v/>
      </c>
      <c r="F337" s="166" t="str">
        <f>IF(' Peticions ET'!E327="", "",' Peticions ET'!E327)</f>
        <v/>
      </c>
      <c r="G337" s="166" t="str">
        <f>IF(' Peticions ET'!F327="", "",' Peticions ET'!F327)</f>
        <v/>
      </c>
      <c r="H337" s="30" t="str">
        <f>IF(' Peticions ET'!G327="", "",' Peticions ET'!G327)</f>
        <v/>
      </c>
      <c r="I337" s="40" t="str">
        <f>IF(' Peticions ET'!H327="", "",' Peticions ET'!H327)</f>
        <v/>
      </c>
      <c r="J337" s="40" t="str">
        <f>IF(' Peticions ET'!I327="", "",' Peticions ET'!I327)</f>
        <v/>
      </c>
      <c r="K337" s="40" t="str">
        <f>IF(' Peticions ET'!J327="", "",' Peticions ET'!J327)</f>
        <v/>
      </c>
      <c r="L337" s="30" t="str">
        <f>IF(' Peticions ET'!K327="", "",' Peticions ET'!K327)</f>
        <v/>
      </c>
      <c r="M337" s="30" t="str">
        <f>IF(' Peticions ET'!L327="", "",' Peticions ET'!L327)</f>
        <v/>
      </c>
      <c r="N337" s="30" t="str">
        <f>IF(' Peticions ET'!M327="", "",' Peticions ET'!M327)</f>
        <v/>
      </c>
      <c r="O337" s="40" t="str">
        <f>IF(' Peticions ET'!O327="", "",' Peticions ET'!O327)</f>
        <v/>
      </c>
      <c r="P337" s="7" t="str">
        <f>IF(' Peticions ET'!N327="", "",' Peticions ET'!N327)</f>
        <v/>
      </c>
      <c r="Q337" s="31" t="str">
        <f>IF(' Peticions ET'!R327="", "",' Peticions ET'!R327)</f>
        <v/>
      </c>
      <c r="R337" s="31" t="str">
        <f>IF(' Peticions ET'!S327="", "",' Peticions ET'!S327)</f>
        <v/>
      </c>
      <c r="S337" t="str">
        <f>IF(' Peticions ET'!P327="", "",' Peticions ET'!P327)</f>
        <v/>
      </c>
      <c r="T337" s="264" t="str">
        <f>IF(' Peticions ET'!Q327="", "",' Peticions ET'!Q327)</f>
        <v/>
      </c>
      <c r="U337" s="1"/>
      <c r="V337" s="1"/>
      <c r="W337" s="3"/>
      <c r="X337" s="31"/>
      <c r="Y337" s="31"/>
      <c r="Z337" s="31"/>
      <c r="AA337" s="32"/>
      <c r="AB337" s="33"/>
      <c r="AC337" s="33"/>
      <c r="AD337" s="33"/>
      <c r="AE337" s="33"/>
      <c r="AF337" s="34"/>
      <c r="AG337" s="34"/>
      <c r="AH337" s="34"/>
      <c r="AI337" s="34"/>
      <c r="AJ337" s="35" t="str">
        <f>IF(' Peticions ET'!Z327="", "",' Peticions ET'!Z327)</f>
        <v/>
      </c>
      <c r="AK337" s="143"/>
      <c r="AL337" s="36"/>
      <c r="AM337" s="37" t="str">
        <f t="shared" ref="AM337:AM400" si="97">$AM$12</f>
        <v/>
      </c>
      <c r="AN337" s="38" t="str">
        <f t="shared" ref="AN337:AN400" si="98">$AN$12</f>
        <v/>
      </c>
      <c r="AO337" s="39" t="str">
        <f t="shared" ref="AO337:AO400" si="99">IF(LEFT(B337,3)="Dir", "Sí","")</f>
        <v/>
      </c>
      <c r="AP337" s="40" t="str">
        <f t="shared" ref="AP337:AP400" si="100">IF(LEFT(B337,3)="Dir", "DIR"&amp;AN337, IF(LEFT(B337,3)="PDI", B337, IF(LEFT(B337,5)="PAS t", "PAST",B337)))</f>
        <v/>
      </c>
      <c r="AQ337" s="229" t="str">
        <f t="shared" ref="AQ337:AQ400" si="101">IF(BJ337="S",CONCATENATE(A337,".",AP337,".",BJ337),"")</f>
        <v/>
      </c>
      <c r="AR337" s="220">
        <f>IF(A337="",0,IF(BJ337="S",COUNTIF($AQ$17:AQ337,AQ337),0))</f>
        <v>0</v>
      </c>
      <c r="AS337" s="41" t="str">
        <f t="shared" si="93"/>
        <v/>
      </c>
      <c r="AT337" s="42">
        <f xml:space="preserve"> IF(AS337&lt;&gt;"",VLOOKUP(AS337,Calculs!$B$2:$C$34,2,FALSE),0)</f>
        <v>0</v>
      </c>
      <c r="AU337" s="42">
        <f>IF(I337&lt;&gt;"",IF(LEFT(I337,1)="S", Calculs!$C$63,0),0)</f>
        <v>0</v>
      </c>
      <c r="AV337" s="42">
        <f>IF(J337&lt;&gt;"",IF(LEFT(J337,1)="S", Calculs!$C$53,0),0)</f>
        <v>0</v>
      </c>
      <c r="AW337" s="42">
        <f>IF(K337&lt;&gt;"",IF(LEFT(K337,1)="S", Calculs!$C$54,0),0)</f>
        <v>0</v>
      </c>
      <c r="AX337" s="43" t="str">
        <f t="shared" ref="AX337:AX400" si="102">IF(L337&lt;&gt;"",CONCATENATE(LEFT(L337,3),IF(M337="Linux",".L",".W")),"")</f>
        <v/>
      </c>
      <c r="AY337" s="43" t="str">
        <f t="shared" ref="AY337:AY400" si="103">IF(AX337&lt;&gt;"",IF(LEFT(N337,3)="Com","Compacte",IF(LEFT(N337,3)="Min","Minitorre","?")),"")</f>
        <v/>
      </c>
      <c r="AZ337" s="43">
        <f>SUMIF(Calculs!$B$2:$B$34,AX337,Calculs!$C$2:$C$34)</f>
        <v>0</v>
      </c>
      <c r="BA337" s="42">
        <f>IF(O337&lt;&gt;"",IF(LEFT(O337,1)="S", Calculs!$C$54,0),0)</f>
        <v>0</v>
      </c>
      <c r="BB337" s="42">
        <f>IF(P337&lt;&gt;"",IF(LEFT(P337,1)="S", Calculs!$C$53,0),0)</f>
        <v>0</v>
      </c>
      <c r="BC337" s="229" t="str">
        <f t="shared" ref="BC337:BC400" si="104">IF(BK337="S",CONCATENATE(A337,".",AP337,".",BK337),"")</f>
        <v/>
      </c>
      <c r="BD337" s="220">
        <f>IF(A337="",0, IF(BK337="S",COUNTIF($BC$17:BC337,BC337),0))</f>
        <v>0</v>
      </c>
      <c r="BE337" s="42">
        <f xml:space="preserve"> IF(Q337&lt;&gt;"",IF(Q337&lt;&gt;"Sense monitor",VLOOKUP(_xlfn.CONCAT(LEFT(Q337,2),IF(BF337="NO",".SA",".AA")),Calculs!$B$41:$C$48,2,FALSE),0),0)</f>
        <v>0</v>
      </c>
      <c r="BF337" s="42" t="str">
        <f t="shared" ref="BF337:BF400" si="105">IF(LEFT(R337,1)="S","SI","NO")</f>
        <v>NO</v>
      </c>
      <c r="BG337" s="43" t="str">
        <f t="shared" si="94"/>
        <v/>
      </c>
      <c r="BH337" s="42">
        <f>SUMIF(Calculs!$B$32:$B$36,TRIM(BG337),Calculs!$C$32:$C$36)</f>
        <v>0</v>
      </c>
      <c r="BI337" s="42">
        <f>IF(T337&lt;&gt;"",IF(LEFT(T337,1)="S", SUMIF(Calculs!$B$67:$B$70, TRIM(BG337), Calculs!$C$67:$C$70),0),0)</f>
        <v>0</v>
      </c>
      <c r="BJ337" s="40" t="str">
        <f t="shared" si="95"/>
        <v>N</v>
      </c>
      <c r="BK337" s="219" t="str">
        <f t="shared" ref="BK337:BK400" si="106">IF(Q337&lt;&gt;"",IF(LEFT(Q337,1)="M","S","N"),"N")</f>
        <v>N</v>
      </c>
      <c r="BL337" s="42">
        <f t="shared" si="96"/>
        <v>0</v>
      </c>
      <c r="BM337" s="42"/>
      <c r="BN337" s="42"/>
      <c r="BO337" s="42">
        <f>IF(B337="",0,IF(AND(BJ337="S",AR337=1), VLOOKUP(B337,Calculs!$B$94:$D$99,3), 0) + IF(AND(BK337="S",BD337=1), VLOOKUP(B337,Calculs!$B$94:$F$99,5), 0))</f>
        <v>0</v>
      </c>
      <c r="BP337" s="40" t="str">
        <f t="shared" ref="BP337:BP400" si="107">IF(AND(BJ337="S",AR337=1 ),AP337,"")</f>
        <v/>
      </c>
      <c r="BQ337" s="219" t="str">
        <f t="shared" ref="BQ337:BQ400" si="108">IF(AND(BK337="S",BD337=1),AP337,"")</f>
        <v/>
      </c>
      <c r="BR337" s="264" t="str">
        <f t="shared" ref="BR337:BR400" si="109">IF(BJ337="S",AP337,"")</f>
        <v/>
      </c>
      <c r="BS337" s="264" t="str">
        <f t="shared" ref="BS337:BS400" si="110">IF(BK337="S",AP337,"")</f>
        <v/>
      </c>
    </row>
    <row r="338" spans="1:71" ht="12.75" customHeight="1">
      <c r="A338" s="217" t="str">
        <f>IF(' Peticions ET'!A328="", "",' Peticions ET'!A328)</f>
        <v/>
      </c>
      <c r="B338" s="167" t="str">
        <f t="shared" ref="B338:B401" si="111">IF(OR(A338&lt;&gt;"",F338&lt;&gt;""),"PDI TC","")</f>
        <v/>
      </c>
      <c r="C338" s="167" t="str">
        <f>IF(' Peticions ET'!B328="", "",' Peticions ET'!B328)</f>
        <v/>
      </c>
      <c r="D338" s="167" t="str">
        <f>IF(' Peticions ET'!C328="", "",' Peticions ET'!C328)</f>
        <v/>
      </c>
      <c r="E338" s="167" t="str">
        <f>IF(' Peticions ET'!D328="", "",' Peticions ET'!D328)</f>
        <v/>
      </c>
      <c r="F338" s="166" t="str">
        <f>IF(' Peticions ET'!E328="", "",' Peticions ET'!E328)</f>
        <v/>
      </c>
      <c r="G338" s="166" t="str">
        <f>IF(' Peticions ET'!F328="", "",' Peticions ET'!F328)</f>
        <v/>
      </c>
      <c r="H338" s="30" t="str">
        <f>IF(' Peticions ET'!G328="", "",' Peticions ET'!G328)</f>
        <v/>
      </c>
      <c r="I338" s="40" t="str">
        <f>IF(' Peticions ET'!H328="", "",' Peticions ET'!H328)</f>
        <v/>
      </c>
      <c r="J338" s="40" t="str">
        <f>IF(' Peticions ET'!I328="", "",' Peticions ET'!I328)</f>
        <v/>
      </c>
      <c r="K338" s="40" t="str">
        <f>IF(' Peticions ET'!J328="", "",' Peticions ET'!J328)</f>
        <v/>
      </c>
      <c r="L338" s="30" t="str">
        <f>IF(' Peticions ET'!K328="", "",' Peticions ET'!K328)</f>
        <v/>
      </c>
      <c r="M338" s="30" t="str">
        <f>IF(' Peticions ET'!L328="", "",' Peticions ET'!L328)</f>
        <v/>
      </c>
      <c r="N338" s="30" t="str">
        <f>IF(' Peticions ET'!M328="", "",' Peticions ET'!M328)</f>
        <v/>
      </c>
      <c r="O338" s="40" t="str">
        <f>IF(' Peticions ET'!O328="", "",' Peticions ET'!O328)</f>
        <v/>
      </c>
      <c r="P338" s="7" t="str">
        <f>IF(' Peticions ET'!N328="", "",' Peticions ET'!N328)</f>
        <v/>
      </c>
      <c r="Q338" s="31" t="str">
        <f>IF(' Peticions ET'!R328="", "",' Peticions ET'!R328)</f>
        <v/>
      </c>
      <c r="R338" s="31" t="str">
        <f>IF(' Peticions ET'!S328="", "",' Peticions ET'!S328)</f>
        <v/>
      </c>
      <c r="S338" t="str">
        <f>IF(' Peticions ET'!P328="", "",' Peticions ET'!P328)</f>
        <v/>
      </c>
      <c r="T338" s="264" t="str">
        <f>IF(' Peticions ET'!Q328="", "",' Peticions ET'!Q328)</f>
        <v/>
      </c>
      <c r="U338" s="1"/>
      <c r="V338" s="1"/>
      <c r="W338" s="3"/>
      <c r="X338" s="31"/>
      <c r="Y338" s="31"/>
      <c r="Z338" s="31"/>
      <c r="AA338" s="32"/>
      <c r="AB338" s="33"/>
      <c r="AC338" s="33"/>
      <c r="AD338" s="33"/>
      <c r="AE338" s="33"/>
      <c r="AF338" s="34"/>
      <c r="AG338" s="34"/>
      <c r="AH338" s="34"/>
      <c r="AI338" s="34"/>
      <c r="AJ338" s="35" t="str">
        <f>IF(' Peticions ET'!Z328="", "",' Peticions ET'!Z328)</f>
        <v/>
      </c>
      <c r="AK338" s="143"/>
      <c r="AL338" s="36"/>
      <c r="AM338" s="37" t="str">
        <f t="shared" si="97"/>
        <v/>
      </c>
      <c r="AN338" s="38" t="str">
        <f t="shared" si="98"/>
        <v/>
      </c>
      <c r="AO338" s="39" t="str">
        <f t="shared" si="99"/>
        <v/>
      </c>
      <c r="AP338" s="40" t="str">
        <f t="shared" si="100"/>
        <v/>
      </c>
      <c r="AQ338" s="229" t="str">
        <f t="shared" si="101"/>
        <v/>
      </c>
      <c r="AR338" s="220">
        <f>IF(A338="",0,IF(BJ338="S",COUNTIF($AQ$17:AQ338,AQ338),0))</f>
        <v>0</v>
      </c>
      <c r="AS338" s="41" t="str">
        <f t="shared" ref="AS338:AS401" si="112">IF(G338&lt;&gt;"",CONCATENATE(LEFT(G338,2),IF(H338="Linux",".L",".W")),"")</f>
        <v/>
      </c>
      <c r="AT338" s="42">
        <f xml:space="preserve"> IF(AS338&lt;&gt;"",VLOOKUP(AS338,Calculs!$B$2:$C$34,2,FALSE),0)</f>
        <v>0</v>
      </c>
      <c r="AU338" s="42">
        <f>IF(I338&lt;&gt;"",IF(LEFT(I338,1)="S", Calculs!$C$63,0),0)</f>
        <v>0</v>
      </c>
      <c r="AV338" s="42">
        <f>IF(J338&lt;&gt;"",IF(LEFT(J338,1)="S", Calculs!$C$53,0),0)</f>
        <v>0</v>
      </c>
      <c r="AW338" s="42">
        <f>IF(K338&lt;&gt;"",IF(LEFT(K338,1)="S", Calculs!$C$54,0),0)</f>
        <v>0</v>
      </c>
      <c r="AX338" s="43" t="str">
        <f t="shared" si="102"/>
        <v/>
      </c>
      <c r="AY338" s="43" t="str">
        <f t="shared" si="103"/>
        <v/>
      </c>
      <c r="AZ338" s="43">
        <f>SUMIF(Calculs!$B$2:$B$34,AX338,Calculs!$C$2:$C$34)</f>
        <v>0</v>
      </c>
      <c r="BA338" s="42">
        <f>IF(O338&lt;&gt;"",IF(LEFT(O338,1)="S", Calculs!$C$54,0),0)</f>
        <v>0</v>
      </c>
      <c r="BB338" s="42">
        <f>IF(P338&lt;&gt;"",IF(LEFT(P338,1)="S", Calculs!$C$53,0),0)</f>
        <v>0</v>
      </c>
      <c r="BC338" s="229" t="str">
        <f t="shared" si="104"/>
        <v/>
      </c>
      <c r="BD338" s="220">
        <f>IF(A338="",0, IF(BK338="S",COUNTIF($BC$17:BC338,BC338),0))</f>
        <v>0</v>
      </c>
      <c r="BE338" s="42">
        <f xml:space="preserve"> IF(Q338&lt;&gt;"",IF(Q338&lt;&gt;"Sense monitor",VLOOKUP(_xlfn.CONCAT(LEFT(Q338,2),IF(BF338="NO",".SA",".AA")),Calculs!$B$41:$C$48,2,FALSE),0),0)</f>
        <v>0</v>
      </c>
      <c r="BF338" s="42" t="str">
        <f t="shared" si="105"/>
        <v>NO</v>
      </c>
      <c r="BG338" s="43" t="str">
        <f t="shared" ref="BG338:BG401" si="113">IF(S338&lt;&gt;"",IF(LEFT(S338,2)="MA","MAir",IF(LEFT(S338,1)="i","iMac", IF(LEFT(S338,2)="Mi","Mini", IF(LEFT(S338,2)="MP","MPro","")))),"")</f>
        <v/>
      </c>
      <c r="BH338" s="42">
        <f>SUMIF(Calculs!$B$32:$B$36,TRIM(BG338),Calculs!$C$32:$C$36)</f>
        <v>0</v>
      </c>
      <c r="BI338" s="42">
        <f>IF(T338&lt;&gt;"",IF(LEFT(T338,1)="S", SUMIF(Calculs!$B$67:$B$70, TRIM(BG338), Calculs!$C$67:$C$70),0),0)</f>
        <v>0</v>
      </c>
      <c r="BJ338" s="40" t="str">
        <f t="shared" ref="BJ338:BJ401" si="114">IF(IF(AS338&lt;&gt;"",1,0) + IF(AX338&lt;&gt;"",1,0)+IF(BG338&lt;&gt;"",1,0)&gt;0,"S","N")</f>
        <v>N</v>
      </c>
      <c r="BK338" s="219" t="str">
        <f t="shared" si="106"/>
        <v>N</v>
      </c>
      <c r="BL338" s="42">
        <f t="shared" ref="BL338:BL401" si="115">AT338+AU338+AV338+AW338+AZ338+BA338+BB338+BI338+BE338+BH338</f>
        <v>0</v>
      </c>
      <c r="BM338" s="42"/>
      <c r="BN338" s="42"/>
      <c r="BO338" s="42">
        <f>IF(B338="",0,IF(AND(BJ338="S",AR338=1), VLOOKUP(B338,Calculs!$B$94:$D$99,3), 0) + IF(AND(BK338="S",BD338=1), VLOOKUP(B338,Calculs!$B$94:$F$99,5), 0))</f>
        <v>0</v>
      </c>
      <c r="BP338" s="40" t="str">
        <f t="shared" si="107"/>
        <v/>
      </c>
      <c r="BQ338" s="219" t="str">
        <f t="shared" si="108"/>
        <v/>
      </c>
      <c r="BR338" s="264" t="str">
        <f t="shared" si="109"/>
        <v/>
      </c>
      <c r="BS338" s="264" t="str">
        <f t="shared" si="110"/>
        <v/>
      </c>
    </row>
    <row r="339" spans="1:71" ht="12.75" customHeight="1">
      <c r="A339" s="217" t="str">
        <f>IF(' Peticions ET'!A329="", "",' Peticions ET'!A329)</f>
        <v/>
      </c>
      <c r="B339" s="167" t="str">
        <f t="shared" si="111"/>
        <v/>
      </c>
      <c r="C339" s="167" t="str">
        <f>IF(' Peticions ET'!B329="", "",' Peticions ET'!B329)</f>
        <v/>
      </c>
      <c r="D339" s="167" t="str">
        <f>IF(' Peticions ET'!C329="", "",' Peticions ET'!C329)</f>
        <v/>
      </c>
      <c r="E339" s="167" t="str">
        <f>IF(' Peticions ET'!D329="", "",' Peticions ET'!D329)</f>
        <v/>
      </c>
      <c r="F339" s="166" t="str">
        <f>IF(' Peticions ET'!E329="", "",' Peticions ET'!E329)</f>
        <v/>
      </c>
      <c r="G339" s="166" t="str">
        <f>IF(' Peticions ET'!F329="", "",' Peticions ET'!F329)</f>
        <v/>
      </c>
      <c r="H339" s="30" t="str">
        <f>IF(' Peticions ET'!G329="", "",' Peticions ET'!G329)</f>
        <v/>
      </c>
      <c r="I339" s="40" t="str">
        <f>IF(' Peticions ET'!H329="", "",' Peticions ET'!H329)</f>
        <v/>
      </c>
      <c r="J339" s="40" t="str">
        <f>IF(' Peticions ET'!I329="", "",' Peticions ET'!I329)</f>
        <v/>
      </c>
      <c r="K339" s="40" t="str">
        <f>IF(' Peticions ET'!J329="", "",' Peticions ET'!J329)</f>
        <v/>
      </c>
      <c r="L339" s="30" t="str">
        <f>IF(' Peticions ET'!K329="", "",' Peticions ET'!K329)</f>
        <v/>
      </c>
      <c r="M339" s="30" t="str">
        <f>IF(' Peticions ET'!L329="", "",' Peticions ET'!L329)</f>
        <v/>
      </c>
      <c r="N339" s="30" t="str">
        <f>IF(' Peticions ET'!M329="", "",' Peticions ET'!M329)</f>
        <v/>
      </c>
      <c r="O339" s="40" t="str">
        <f>IF(' Peticions ET'!O329="", "",' Peticions ET'!O329)</f>
        <v/>
      </c>
      <c r="P339" s="7" t="str">
        <f>IF(' Peticions ET'!N329="", "",' Peticions ET'!N329)</f>
        <v/>
      </c>
      <c r="Q339" s="31" t="str">
        <f>IF(' Peticions ET'!R329="", "",' Peticions ET'!R329)</f>
        <v/>
      </c>
      <c r="R339" s="31" t="str">
        <f>IF(' Peticions ET'!S329="", "",' Peticions ET'!S329)</f>
        <v/>
      </c>
      <c r="S339" t="str">
        <f>IF(' Peticions ET'!P329="", "",' Peticions ET'!P329)</f>
        <v/>
      </c>
      <c r="T339" s="264" t="str">
        <f>IF(' Peticions ET'!Q329="", "",' Peticions ET'!Q329)</f>
        <v/>
      </c>
      <c r="U339" s="1"/>
      <c r="V339" s="1"/>
      <c r="W339" s="3"/>
      <c r="X339" s="31"/>
      <c r="Y339" s="31"/>
      <c r="Z339" s="31"/>
      <c r="AA339" s="32"/>
      <c r="AB339" s="33"/>
      <c r="AC339" s="33"/>
      <c r="AD339" s="33"/>
      <c r="AE339" s="33"/>
      <c r="AF339" s="34"/>
      <c r="AG339" s="34"/>
      <c r="AH339" s="34"/>
      <c r="AI339" s="34"/>
      <c r="AJ339" s="35" t="str">
        <f>IF(' Peticions ET'!Z329="", "",' Peticions ET'!Z329)</f>
        <v/>
      </c>
      <c r="AK339" s="143"/>
      <c r="AL339" s="36"/>
      <c r="AM339" s="37" t="str">
        <f t="shared" si="97"/>
        <v/>
      </c>
      <c r="AN339" s="38" t="str">
        <f t="shared" si="98"/>
        <v/>
      </c>
      <c r="AO339" s="39" t="str">
        <f t="shared" si="99"/>
        <v/>
      </c>
      <c r="AP339" s="40" t="str">
        <f t="shared" si="100"/>
        <v/>
      </c>
      <c r="AQ339" s="229" t="str">
        <f t="shared" si="101"/>
        <v/>
      </c>
      <c r="AR339" s="220">
        <f>IF(A339="",0,IF(BJ339="S",COUNTIF($AQ$17:AQ339,AQ339),0))</f>
        <v>0</v>
      </c>
      <c r="AS339" s="41" t="str">
        <f t="shared" si="112"/>
        <v/>
      </c>
      <c r="AT339" s="42">
        <f xml:space="preserve"> IF(AS339&lt;&gt;"",VLOOKUP(AS339,Calculs!$B$2:$C$34,2,FALSE),0)</f>
        <v>0</v>
      </c>
      <c r="AU339" s="42">
        <f>IF(I339&lt;&gt;"",IF(LEFT(I339,1)="S", Calculs!$C$63,0),0)</f>
        <v>0</v>
      </c>
      <c r="AV339" s="42">
        <f>IF(J339&lt;&gt;"",IF(LEFT(J339,1)="S", Calculs!$C$53,0),0)</f>
        <v>0</v>
      </c>
      <c r="AW339" s="42">
        <f>IF(K339&lt;&gt;"",IF(LEFT(K339,1)="S", Calculs!$C$54,0),0)</f>
        <v>0</v>
      </c>
      <c r="AX339" s="43" t="str">
        <f t="shared" si="102"/>
        <v/>
      </c>
      <c r="AY339" s="43" t="str">
        <f t="shared" si="103"/>
        <v/>
      </c>
      <c r="AZ339" s="43">
        <f>SUMIF(Calculs!$B$2:$B$34,AX339,Calculs!$C$2:$C$34)</f>
        <v>0</v>
      </c>
      <c r="BA339" s="42">
        <f>IF(O339&lt;&gt;"",IF(LEFT(O339,1)="S", Calculs!$C$54,0),0)</f>
        <v>0</v>
      </c>
      <c r="BB339" s="42">
        <f>IF(P339&lt;&gt;"",IF(LEFT(P339,1)="S", Calculs!$C$53,0),0)</f>
        <v>0</v>
      </c>
      <c r="BC339" s="229" t="str">
        <f t="shared" si="104"/>
        <v/>
      </c>
      <c r="BD339" s="220">
        <f>IF(A339="",0, IF(BK339="S",COUNTIF($BC$17:BC339,BC339),0))</f>
        <v>0</v>
      </c>
      <c r="BE339" s="42">
        <f xml:space="preserve"> IF(Q339&lt;&gt;"",IF(Q339&lt;&gt;"Sense monitor",VLOOKUP(_xlfn.CONCAT(LEFT(Q339,2),IF(BF339="NO",".SA",".AA")),Calculs!$B$41:$C$48,2,FALSE),0),0)</f>
        <v>0</v>
      </c>
      <c r="BF339" s="42" t="str">
        <f t="shared" si="105"/>
        <v>NO</v>
      </c>
      <c r="BG339" s="43" t="str">
        <f t="shared" si="113"/>
        <v/>
      </c>
      <c r="BH339" s="42">
        <f>SUMIF(Calculs!$B$32:$B$36,TRIM(BG339),Calculs!$C$32:$C$36)</f>
        <v>0</v>
      </c>
      <c r="BI339" s="42">
        <f>IF(T339&lt;&gt;"",IF(LEFT(T339,1)="S", SUMIF(Calculs!$B$67:$B$70, TRIM(BG339), Calculs!$C$67:$C$70),0),0)</f>
        <v>0</v>
      </c>
      <c r="BJ339" s="40" t="str">
        <f t="shared" si="114"/>
        <v>N</v>
      </c>
      <c r="BK339" s="219" t="str">
        <f t="shared" si="106"/>
        <v>N</v>
      </c>
      <c r="BL339" s="42">
        <f t="shared" si="115"/>
        <v>0</v>
      </c>
      <c r="BM339" s="42"/>
      <c r="BN339" s="42"/>
      <c r="BO339" s="42">
        <f>IF(B339="",0,IF(AND(BJ339="S",AR339=1), VLOOKUP(B339,Calculs!$B$94:$D$99,3), 0) + IF(AND(BK339="S",BD339=1), VLOOKUP(B339,Calculs!$B$94:$F$99,5), 0))</f>
        <v>0</v>
      </c>
      <c r="BP339" s="40" t="str">
        <f t="shared" si="107"/>
        <v/>
      </c>
      <c r="BQ339" s="219" t="str">
        <f t="shared" si="108"/>
        <v/>
      </c>
      <c r="BR339" s="264" t="str">
        <f t="shared" si="109"/>
        <v/>
      </c>
      <c r="BS339" s="264" t="str">
        <f t="shared" si="110"/>
        <v/>
      </c>
    </row>
    <row r="340" spans="1:71" ht="12.75" customHeight="1">
      <c r="A340" s="217" t="str">
        <f>IF(' Peticions ET'!A330="", "",' Peticions ET'!A330)</f>
        <v/>
      </c>
      <c r="B340" s="167" t="str">
        <f t="shared" si="111"/>
        <v/>
      </c>
      <c r="C340" s="167" t="str">
        <f>IF(' Peticions ET'!B330="", "",' Peticions ET'!B330)</f>
        <v/>
      </c>
      <c r="D340" s="167" t="str">
        <f>IF(' Peticions ET'!C330="", "",' Peticions ET'!C330)</f>
        <v/>
      </c>
      <c r="E340" s="167" t="str">
        <f>IF(' Peticions ET'!D330="", "",' Peticions ET'!D330)</f>
        <v/>
      </c>
      <c r="F340" s="166" t="str">
        <f>IF(' Peticions ET'!E330="", "",' Peticions ET'!E330)</f>
        <v/>
      </c>
      <c r="G340" s="166" t="str">
        <f>IF(' Peticions ET'!F330="", "",' Peticions ET'!F330)</f>
        <v/>
      </c>
      <c r="H340" s="30" t="str">
        <f>IF(' Peticions ET'!G330="", "",' Peticions ET'!G330)</f>
        <v/>
      </c>
      <c r="I340" s="40" t="str">
        <f>IF(' Peticions ET'!H330="", "",' Peticions ET'!H330)</f>
        <v/>
      </c>
      <c r="J340" s="40" t="str">
        <f>IF(' Peticions ET'!I330="", "",' Peticions ET'!I330)</f>
        <v/>
      </c>
      <c r="K340" s="40" t="str">
        <f>IF(' Peticions ET'!J330="", "",' Peticions ET'!J330)</f>
        <v/>
      </c>
      <c r="L340" s="30" t="str">
        <f>IF(' Peticions ET'!K330="", "",' Peticions ET'!K330)</f>
        <v/>
      </c>
      <c r="M340" s="30" t="str">
        <f>IF(' Peticions ET'!L330="", "",' Peticions ET'!L330)</f>
        <v/>
      </c>
      <c r="N340" s="30" t="str">
        <f>IF(' Peticions ET'!M330="", "",' Peticions ET'!M330)</f>
        <v/>
      </c>
      <c r="O340" s="40" t="str">
        <f>IF(' Peticions ET'!O330="", "",' Peticions ET'!O330)</f>
        <v/>
      </c>
      <c r="P340" s="7" t="str">
        <f>IF(' Peticions ET'!N330="", "",' Peticions ET'!N330)</f>
        <v/>
      </c>
      <c r="Q340" s="31" t="str">
        <f>IF(' Peticions ET'!R330="", "",' Peticions ET'!R330)</f>
        <v/>
      </c>
      <c r="R340" s="31" t="str">
        <f>IF(' Peticions ET'!S330="", "",' Peticions ET'!S330)</f>
        <v/>
      </c>
      <c r="S340" t="str">
        <f>IF(' Peticions ET'!P330="", "",' Peticions ET'!P330)</f>
        <v/>
      </c>
      <c r="T340" s="264" t="str">
        <f>IF(' Peticions ET'!Q330="", "",' Peticions ET'!Q330)</f>
        <v/>
      </c>
      <c r="U340" s="1"/>
      <c r="V340" s="1"/>
      <c r="W340" s="3"/>
      <c r="X340" s="31"/>
      <c r="Y340" s="31"/>
      <c r="Z340" s="31"/>
      <c r="AA340" s="32"/>
      <c r="AB340" s="33"/>
      <c r="AC340" s="33"/>
      <c r="AD340" s="33"/>
      <c r="AE340" s="33"/>
      <c r="AF340" s="34"/>
      <c r="AG340" s="34"/>
      <c r="AH340" s="34"/>
      <c r="AI340" s="34"/>
      <c r="AJ340" s="35" t="str">
        <f>IF(' Peticions ET'!Z330="", "",' Peticions ET'!Z330)</f>
        <v/>
      </c>
      <c r="AK340" s="143"/>
      <c r="AL340" s="36"/>
      <c r="AM340" s="37" t="str">
        <f t="shared" si="97"/>
        <v/>
      </c>
      <c r="AN340" s="38" t="str">
        <f t="shared" si="98"/>
        <v/>
      </c>
      <c r="AO340" s="39" t="str">
        <f t="shared" si="99"/>
        <v/>
      </c>
      <c r="AP340" s="40" t="str">
        <f t="shared" si="100"/>
        <v/>
      </c>
      <c r="AQ340" s="229" t="str">
        <f t="shared" si="101"/>
        <v/>
      </c>
      <c r="AR340" s="220">
        <f>IF(A340="",0,IF(BJ340="S",COUNTIF($AQ$17:AQ340,AQ340),0))</f>
        <v>0</v>
      </c>
      <c r="AS340" s="41" t="str">
        <f t="shared" si="112"/>
        <v/>
      </c>
      <c r="AT340" s="42">
        <f xml:space="preserve"> IF(AS340&lt;&gt;"",VLOOKUP(AS340,Calculs!$B$2:$C$34,2,FALSE),0)</f>
        <v>0</v>
      </c>
      <c r="AU340" s="42">
        <f>IF(I340&lt;&gt;"",IF(LEFT(I340,1)="S", Calculs!$C$63,0),0)</f>
        <v>0</v>
      </c>
      <c r="AV340" s="42">
        <f>IF(J340&lt;&gt;"",IF(LEFT(J340,1)="S", Calculs!$C$53,0),0)</f>
        <v>0</v>
      </c>
      <c r="AW340" s="42">
        <f>IF(K340&lt;&gt;"",IF(LEFT(K340,1)="S", Calculs!$C$54,0),0)</f>
        <v>0</v>
      </c>
      <c r="AX340" s="43" t="str">
        <f t="shared" si="102"/>
        <v/>
      </c>
      <c r="AY340" s="43" t="str">
        <f t="shared" si="103"/>
        <v/>
      </c>
      <c r="AZ340" s="43">
        <f>SUMIF(Calculs!$B$2:$B$34,AX340,Calculs!$C$2:$C$34)</f>
        <v>0</v>
      </c>
      <c r="BA340" s="42">
        <f>IF(O340&lt;&gt;"",IF(LEFT(O340,1)="S", Calculs!$C$54,0),0)</f>
        <v>0</v>
      </c>
      <c r="BB340" s="42">
        <f>IF(P340&lt;&gt;"",IF(LEFT(P340,1)="S", Calculs!$C$53,0),0)</f>
        <v>0</v>
      </c>
      <c r="BC340" s="229" t="str">
        <f t="shared" si="104"/>
        <v/>
      </c>
      <c r="BD340" s="220">
        <f>IF(A340="",0, IF(BK340="S",COUNTIF($BC$17:BC340,BC340),0))</f>
        <v>0</v>
      </c>
      <c r="BE340" s="42">
        <f xml:space="preserve"> IF(Q340&lt;&gt;"",IF(Q340&lt;&gt;"Sense monitor",VLOOKUP(_xlfn.CONCAT(LEFT(Q340,2),IF(BF340="NO",".SA",".AA")),Calculs!$B$41:$C$48,2,FALSE),0),0)</f>
        <v>0</v>
      </c>
      <c r="BF340" s="42" t="str">
        <f t="shared" si="105"/>
        <v>NO</v>
      </c>
      <c r="BG340" s="43" t="str">
        <f t="shared" si="113"/>
        <v/>
      </c>
      <c r="BH340" s="42">
        <f>SUMIF(Calculs!$B$32:$B$36,TRIM(BG340),Calculs!$C$32:$C$36)</f>
        <v>0</v>
      </c>
      <c r="BI340" s="42">
        <f>IF(T340&lt;&gt;"",IF(LEFT(T340,1)="S", SUMIF(Calculs!$B$67:$B$70, TRIM(BG340), Calculs!$C$67:$C$70),0),0)</f>
        <v>0</v>
      </c>
      <c r="BJ340" s="40" t="str">
        <f t="shared" si="114"/>
        <v>N</v>
      </c>
      <c r="BK340" s="219" t="str">
        <f t="shared" si="106"/>
        <v>N</v>
      </c>
      <c r="BL340" s="42">
        <f t="shared" si="115"/>
        <v>0</v>
      </c>
      <c r="BM340" s="42"/>
      <c r="BN340" s="42"/>
      <c r="BO340" s="42">
        <f>IF(B340="",0,IF(AND(BJ340="S",AR340=1), VLOOKUP(B340,Calculs!$B$94:$D$99,3), 0) + IF(AND(BK340="S",BD340=1), VLOOKUP(B340,Calculs!$B$94:$F$99,5), 0))</f>
        <v>0</v>
      </c>
      <c r="BP340" s="40" t="str">
        <f t="shared" si="107"/>
        <v/>
      </c>
      <c r="BQ340" s="219" t="str">
        <f t="shared" si="108"/>
        <v/>
      </c>
      <c r="BR340" s="264" t="str">
        <f t="shared" si="109"/>
        <v/>
      </c>
      <c r="BS340" s="264" t="str">
        <f t="shared" si="110"/>
        <v/>
      </c>
    </row>
    <row r="341" spans="1:71" ht="12.75" customHeight="1">
      <c r="A341" s="217" t="str">
        <f>IF(' Peticions ET'!A331="", "",' Peticions ET'!A331)</f>
        <v/>
      </c>
      <c r="B341" s="167" t="str">
        <f t="shared" si="111"/>
        <v/>
      </c>
      <c r="C341" s="167" t="str">
        <f>IF(' Peticions ET'!B331="", "",' Peticions ET'!B331)</f>
        <v/>
      </c>
      <c r="D341" s="167" t="str">
        <f>IF(' Peticions ET'!C331="", "",' Peticions ET'!C331)</f>
        <v/>
      </c>
      <c r="E341" s="167" t="str">
        <f>IF(' Peticions ET'!D331="", "",' Peticions ET'!D331)</f>
        <v/>
      </c>
      <c r="F341" s="166" t="str">
        <f>IF(' Peticions ET'!E331="", "",' Peticions ET'!E331)</f>
        <v/>
      </c>
      <c r="G341" s="166" t="str">
        <f>IF(' Peticions ET'!F331="", "",' Peticions ET'!F331)</f>
        <v/>
      </c>
      <c r="H341" s="30" t="str">
        <f>IF(' Peticions ET'!G331="", "",' Peticions ET'!G331)</f>
        <v/>
      </c>
      <c r="I341" s="40" t="str">
        <f>IF(' Peticions ET'!H331="", "",' Peticions ET'!H331)</f>
        <v/>
      </c>
      <c r="J341" s="40" t="str">
        <f>IF(' Peticions ET'!I331="", "",' Peticions ET'!I331)</f>
        <v/>
      </c>
      <c r="K341" s="40" t="str">
        <f>IF(' Peticions ET'!J331="", "",' Peticions ET'!J331)</f>
        <v/>
      </c>
      <c r="L341" s="30" t="str">
        <f>IF(' Peticions ET'!K331="", "",' Peticions ET'!K331)</f>
        <v/>
      </c>
      <c r="M341" s="30" t="str">
        <f>IF(' Peticions ET'!L331="", "",' Peticions ET'!L331)</f>
        <v/>
      </c>
      <c r="N341" s="30" t="str">
        <f>IF(' Peticions ET'!M331="", "",' Peticions ET'!M331)</f>
        <v/>
      </c>
      <c r="O341" s="40" t="str">
        <f>IF(' Peticions ET'!O331="", "",' Peticions ET'!O331)</f>
        <v/>
      </c>
      <c r="P341" s="7" t="str">
        <f>IF(' Peticions ET'!N331="", "",' Peticions ET'!N331)</f>
        <v/>
      </c>
      <c r="Q341" s="31" t="str">
        <f>IF(' Peticions ET'!R331="", "",' Peticions ET'!R331)</f>
        <v/>
      </c>
      <c r="R341" s="31" t="str">
        <f>IF(' Peticions ET'!S331="", "",' Peticions ET'!S331)</f>
        <v/>
      </c>
      <c r="S341" t="str">
        <f>IF(' Peticions ET'!P331="", "",' Peticions ET'!P331)</f>
        <v/>
      </c>
      <c r="T341" s="264" t="str">
        <f>IF(' Peticions ET'!Q331="", "",' Peticions ET'!Q331)</f>
        <v/>
      </c>
      <c r="U341" s="1"/>
      <c r="V341" s="1"/>
      <c r="W341" s="3"/>
      <c r="X341" s="31"/>
      <c r="Y341" s="31"/>
      <c r="Z341" s="31"/>
      <c r="AA341" s="32"/>
      <c r="AB341" s="33"/>
      <c r="AC341" s="33"/>
      <c r="AD341" s="33"/>
      <c r="AE341" s="33"/>
      <c r="AF341" s="34"/>
      <c r="AG341" s="34"/>
      <c r="AH341" s="34"/>
      <c r="AI341" s="34"/>
      <c r="AJ341" s="35" t="str">
        <f>IF(' Peticions ET'!Z331="", "",' Peticions ET'!Z331)</f>
        <v/>
      </c>
      <c r="AK341" s="143"/>
      <c r="AL341" s="36"/>
      <c r="AM341" s="37" t="str">
        <f t="shared" si="97"/>
        <v/>
      </c>
      <c r="AN341" s="38" t="str">
        <f t="shared" si="98"/>
        <v/>
      </c>
      <c r="AO341" s="39" t="str">
        <f t="shared" si="99"/>
        <v/>
      </c>
      <c r="AP341" s="40" t="str">
        <f t="shared" si="100"/>
        <v/>
      </c>
      <c r="AQ341" s="229" t="str">
        <f t="shared" si="101"/>
        <v/>
      </c>
      <c r="AR341" s="220">
        <f>IF(A341="",0,IF(BJ341="S",COUNTIF($AQ$17:AQ341,AQ341),0))</f>
        <v>0</v>
      </c>
      <c r="AS341" s="41" t="str">
        <f t="shared" si="112"/>
        <v/>
      </c>
      <c r="AT341" s="42">
        <f xml:space="preserve"> IF(AS341&lt;&gt;"",VLOOKUP(AS341,Calculs!$B$2:$C$34,2,FALSE),0)</f>
        <v>0</v>
      </c>
      <c r="AU341" s="42">
        <f>IF(I341&lt;&gt;"",IF(LEFT(I341,1)="S", Calculs!$C$63,0),0)</f>
        <v>0</v>
      </c>
      <c r="AV341" s="42">
        <f>IF(J341&lt;&gt;"",IF(LEFT(J341,1)="S", Calculs!$C$53,0),0)</f>
        <v>0</v>
      </c>
      <c r="AW341" s="42">
        <f>IF(K341&lt;&gt;"",IF(LEFT(K341,1)="S", Calculs!$C$54,0),0)</f>
        <v>0</v>
      </c>
      <c r="AX341" s="43" t="str">
        <f t="shared" si="102"/>
        <v/>
      </c>
      <c r="AY341" s="43" t="str">
        <f t="shared" si="103"/>
        <v/>
      </c>
      <c r="AZ341" s="43">
        <f>SUMIF(Calculs!$B$2:$B$34,AX341,Calculs!$C$2:$C$34)</f>
        <v>0</v>
      </c>
      <c r="BA341" s="42">
        <f>IF(O341&lt;&gt;"",IF(LEFT(O341,1)="S", Calculs!$C$54,0),0)</f>
        <v>0</v>
      </c>
      <c r="BB341" s="42">
        <f>IF(P341&lt;&gt;"",IF(LEFT(P341,1)="S", Calculs!$C$53,0),0)</f>
        <v>0</v>
      </c>
      <c r="BC341" s="229" t="str">
        <f t="shared" si="104"/>
        <v/>
      </c>
      <c r="BD341" s="220">
        <f>IF(A341="",0, IF(BK341="S",COUNTIF($BC$17:BC341,BC341),0))</f>
        <v>0</v>
      </c>
      <c r="BE341" s="42">
        <f xml:space="preserve"> IF(Q341&lt;&gt;"",IF(Q341&lt;&gt;"Sense monitor",VLOOKUP(_xlfn.CONCAT(LEFT(Q341,2),IF(BF341="NO",".SA",".AA")),Calculs!$B$41:$C$48,2,FALSE),0),0)</f>
        <v>0</v>
      </c>
      <c r="BF341" s="42" t="str">
        <f t="shared" si="105"/>
        <v>NO</v>
      </c>
      <c r="BG341" s="43" t="str">
        <f t="shared" si="113"/>
        <v/>
      </c>
      <c r="BH341" s="42">
        <f>SUMIF(Calculs!$B$32:$B$36,TRIM(BG341),Calculs!$C$32:$C$36)</f>
        <v>0</v>
      </c>
      <c r="BI341" s="42">
        <f>IF(T341&lt;&gt;"",IF(LEFT(T341,1)="S", SUMIF(Calculs!$B$67:$B$70, TRIM(BG341), Calculs!$C$67:$C$70),0),0)</f>
        <v>0</v>
      </c>
      <c r="BJ341" s="40" t="str">
        <f t="shared" si="114"/>
        <v>N</v>
      </c>
      <c r="BK341" s="219" t="str">
        <f t="shared" si="106"/>
        <v>N</v>
      </c>
      <c r="BL341" s="42">
        <f t="shared" si="115"/>
        <v>0</v>
      </c>
      <c r="BM341" s="42"/>
      <c r="BN341" s="42"/>
      <c r="BO341" s="42">
        <f>IF(B341="",0,IF(AND(BJ341="S",AR341=1), VLOOKUP(B341,Calculs!$B$94:$D$99,3), 0) + IF(AND(BK341="S",BD341=1), VLOOKUP(B341,Calculs!$B$94:$F$99,5), 0))</f>
        <v>0</v>
      </c>
      <c r="BP341" s="40" t="str">
        <f t="shared" si="107"/>
        <v/>
      </c>
      <c r="BQ341" s="219" t="str">
        <f t="shared" si="108"/>
        <v/>
      </c>
      <c r="BR341" s="264" t="str">
        <f t="shared" si="109"/>
        <v/>
      </c>
      <c r="BS341" s="264" t="str">
        <f t="shared" si="110"/>
        <v/>
      </c>
    </row>
    <row r="342" spans="1:71" ht="12.75" customHeight="1">
      <c r="A342" s="217" t="str">
        <f>IF(' Peticions ET'!A332="", "",' Peticions ET'!A332)</f>
        <v/>
      </c>
      <c r="B342" s="167" t="str">
        <f t="shared" si="111"/>
        <v/>
      </c>
      <c r="C342" s="167" t="str">
        <f>IF(' Peticions ET'!B332="", "",' Peticions ET'!B332)</f>
        <v/>
      </c>
      <c r="D342" s="167" t="str">
        <f>IF(' Peticions ET'!C332="", "",' Peticions ET'!C332)</f>
        <v/>
      </c>
      <c r="E342" s="167" t="str">
        <f>IF(' Peticions ET'!D332="", "",' Peticions ET'!D332)</f>
        <v/>
      </c>
      <c r="F342" s="166" t="str">
        <f>IF(' Peticions ET'!E332="", "",' Peticions ET'!E332)</f>
        <v/>
      </c>
      <c r="G342" s="166" t="str">
        <f>IF(' Peticions ET'!F332="", "",' Peticions ET'!F332)</f>
        <v/>
      </c>
      <c r="H342" s="30" t="str">
        <f>IF(' Peticions ET'!G332="", "",' Peticions ET'!G332)</f>
        <v/>
      </c>
      <c r="I342" s="40" t="str">
        <f>IF(' Peticions ET'!H332="", "",' Peticions ET'!H332)</f>
        <v/>
      </c>
      <c r="J342" s="40" t="str">
        <f>IF(' Peticions ET'!I332="", "",' Peticions ET'!I332)</f>
        <v/>
      </c>
      <c r="K342" s="40" t="str">
        <f>IF(' Peticions ET'!J332="", "",' Peticions ET'!J332)</f>
        <v/>
      </c>
      <c r="L342" s="30" t="str">
        <f>IF(' Peticions ET'!K332="", "",' Peticions ET'!K332)</f>
        <v/>
      </c>
      <c r="M342" s="30" t="str">
        <f>IF(' Peticions ET'!L332="", "",' Peticions ET'!L332)</f>
        <v/>
      </c>
      <c r="N342" s="30" t="str">
        <f>IF(' Peticions ET'!M332="", "",' Peticions ET'!M332)</f>
        <v/>
      </c>
      <c r="O342" s="40" t="str">
        <f>IF(' Peticions ET'!O332="", "",' Peticions ET'!O332)</f>
        <v/>
      </c>
      <c r="P342" s="7" t="str">
        <f>IF(' Peticions ET'!N332="", "",' Peticions ET'!N332)</f>
        <v/>
      </c>
      <c r="Q342" s="31" t="str">
        <f>IF(' Peticions ET'!R332="", "",' Peticions ET'!R332)</f>
        <v/>
      </c>
      <c r="R342" s="31" t="str">
        <f>IF(' Peticions ET'!S332="", "",' Peticions ET'!S332)</f>
        <v/>
      </c>
      <c r="S342" t="str">
        <f>IF(' Peticions ET'!P332="", "",' Peticions ET'!P332)</f>
        <v/>
      </c>
      <c r="T342" s="264" t="str">
        <f>IF(' Peticions ET'!Q332="", "",' Peticions ET'!Q332)</f>
        <v/>
      </c>
      <c r="U342" s="1"/>
      <c r="V342" s="1"/>
      <c r="W342" s="3"/>
      <c r="X342" s="31"/>
      <c r="Y342" s="31"/>
      <c r="Z342" s="31"/>
      <c r="AA342" s="32"/>
      <c r="AB342" s="33"/>
      <c r="AC342" s="33"/>
      <c r="AD342" s="33"/>
      <c r="AE342" s="33"/>
      <c r="AF342" s="34"/>
      <c r="AG342" s="34"/>
      <c r="AH342" s="34"/>
      <c r="AI342" s="34"/>
      <c r="AJ342" s="35" t="str">
        <f>IF(' Peticions ET'!Z332="", "",' Peticions ET'!Z332)</f>
        <v/>
      </c>
      <c r="AK342" s="143"/>
      <c r="AL342" s="36"/>
      <c r="AM342" s="37" t="str">
        <f t="shared" si="97"/>
        <v/>
      </c>
      <c r="AN342" s="38" t="str">
        <f t="shared" si="98"/>
        <v/>
      </c>
      <c r="AO342" s="39" t="str">
        <f t="shared" si="99"/>
        <v/>
      </c>
      <c r="AP342" s="40" t="str">
        <f t="shared" si="100"/>
        <v/>
      </c>
      <c r="AQ342" s="229" t="str">
        <f t="shared" si="101"/>
        <v/>
      </c>
      <c r="AR342" s="220">
        <f>IF(A342="",0,IF(BJ342="S",COUNTIF($AQ$17:AQ342,AQ342),0))</f>
        <v>0</v>
      </c>
      <c r="AS342" s="41" t="str">
        <f t="shared" si="112"/>
        <v/>
      </c>
      <c r="AT342" s="42">
        <f xml:space="preserve"> IF(AS342&lt;&gt;"",VLOOKUP(AS342,Calculs!$B$2:$C$34,2,FALSE),0)</f>
        <v>0</v>
      </c>
      <c r="AU342" s="42">
        <f>IF(I342&lt;&gt;"",IF(LEFT(I342,1)="S", Calculs!$C$63,0),0)</f>
        <v>0</v>
      </c>
      <c r="AV342" s="42">
        <f>IF(J342&lt;&gt;"",IF(LEFT(J342,1)="S", Calculs!$C$53,0),0)</f>
        <v>0</v>
      </c>
      <c r="AW342" s="42">
        <f>IF(K342&lt;&gt;"",IF(LEFT(K342,1)="S", Calculs!$C$54,0),0)</f>
        <v>0</v>
      </c>
      <c r="AX342" s="43" t="str">
        <f t="shared" si="102"/>
        <v/>
      </c>
      <c r="AY342" s="43" t="str">
        <f t="shared" si="103"/>
        <v/>
      </c>
      <c r="AZ342" s="43">
        <f>SUMIF(Calculs!$B$2:$B$34,AX342,Calculs!$C$2:$C$34)</f>
        <v>0</v>
      </c>
      <c r="BA342" s="42">
        <f>IF(O342&lt;&gt;"",IF(LEFT(O342,1)="S", Calculs!$C$54,0),0)</f>
        <v>0</v>
      </c>
      <c r="BB342" s="42">
        <f>IF(P342&lt;&gt;"",IF(LEFT(P342,1)="S", Calculs!$C$53,0),0)</f>
        <v>0</v>
      </c>
      <c r="BC342" s="229" t="str">
        <f t="shared" si="104"/>
        <v/>
      </c>
      <c r="BD342" s="220">
        <f>IF(A342="",0, IF(BK342="S",COUNTIF($BC$17:BC342,BC342),0))</f>
        <v>0</v>
      </c>
      <c r="BE342" s="42">
        <f xml:space="preserve"> IF(Q342&lt;&gt;"",IF(Q342&lt;&gt;"Sense monitor",VLOOKUP(_xlfn.CONCAT(LEFT(Q342,2),IF(BF342="NO",".SA",".AA")),Calculs!$B$41:$C$48,2,FALSE),0),0)</f>
        <v>0</v>
      </c>
      <c r="BF342" s="42" t="str">
        <f t="shared" si="105"/>
        <v>NO</v>
      </c>
      <c r="BG342" s="43" t="str">
        <f t="shared" si="113"/>
        <v/>
      </c>
      <c r="BH342" s="42">
        <f>SUMIF(Calculs!$B$32:$B$36,TRIM(BG342),Calculs!$C$32:$C$36)</f>
        <v>0</v>
      </c>
      <c r="BI342" s="42">
        <f>IF(T342&lt;&gt;"",IF(LEFT(T342,1)="S", SUMIF(Calculs!$B$67:$B$70, TRIM(BG342), Calculs!$C$67:$C$70),0),0)</f>
        <v>0</v>
      </c>
      <c r="BJ342" s="40" t="str">
        <f t="shared" si="114"/>
        <v>N</v>
      </c>
      <c r="BK342" s="219" t="str">
        <f t="shared" si="106"/>
        <v>N</v>
      </c>
      <c r="BL342" s="42">
        <f t="shared" si="115"/>
        <v>0</v>
      </c>
      <c r="BM342" s="42"/>
      <c r="BN342" s="42"/>
      <c r="BO342" s="42">
        <f>IF(B342="",0,IF(AND(BJ342="S",AR342=1), VLOOKUP(B342,Calculs!$B$94:$D$99,3), 0) + IF(AND(BK342="S",BD342=1), VLOOKUP(B342,Calculs!$B$94:$F$99,5), 0))</f>
        <v>0</v>
      </c>
      <c r="BP342" s="40" t="str">
        <f t="shared" si="107"/>
        <v/>
      </c>
      <c r="BQ342" s="219" t="str">
        <f t="shared" si="108"/>
        <v/>
      </c>
      <c r="BR342" s="264" t="str">
        <f t="shared" si="109"/>
        <v/>
      </c>
      <c r="BS342" s="264" t="str">
        <f t="shared" si="110"/>
        <v/>
      </c>
    </row>
    <row r="343" spans="1:71" ht="12.75" customHeight="1">
      <c r="A343" s="217" t="str">
        <f>IF(' Peticions ET'!A333="", "",' Peticions ET'!A333)</f>
        <v/>
      </c>
      <c r="B343" s="167" t="str">
        <f t="shared" si="111"/>
        <v/>
      </c>
      <c r="C343" s="167" t="str">
        <f>IF(' Peticions ET'!B333="", "",' Peticions ET'!B333)</f>
        <v/>
      </c>
      <c r="D343" s="167" t="str">
        <f>IF(' Peticions ET'!C333="", "",' Peticions ET'!C333)</f>
        <v/>
      </c>
      <c r="E343" s="167" t="str">
        <f>IF(' Peticions ET'!D333="", "",' Peticions ET'!D333)</f>
        <v/>
      </c>
      <c r="F343" s="166" t="str">
        <f>IF(' Peticions ET'!E333="", "",' Peticions ET'!E333)</f>
        <v/>
      </c>
      <c r="G343" s="166" t="str">
        <f>IF(' Peticions ET'!F333="", "",' Peticions ET'!F333)</f>
        <v/>
      </c>
      <c r="H343" s="30" t="str">
        <f>IF(' Peticions ET'!G333="", "",' Peticions ET'!G333)</f>
        <v/>
      </c>
      <c r="I343" s="40" t="str">
        <f>IF(' Peticions ET'!H333="", "",' Peticions ET'!H333)</f>
        <v/>
      </c>
      <c r="J343" s="40" t="str">
        <f>IF(' Peticions ET'!I333="", "",' Peticions ET'!I333)</f>
        <v/>
      </c>
      <c r="K343" s="40" t="str">
        <f>IF(' Peticions ET'!J333="", "",' Peticions ET'!J333)</f>
        <v/>
      </c>
      <c r="L343" s="30" t="str">
        <f>IF(' Peticions ET'!K333="", "",' Peticions ET'!K333)</f>
        <v/>
      </c>
      <c r="M343" s="30" t="str">
        <f>IF(' Peticions ET'!L333="", "",' Peticions ET'!L333)</f>
        <v/>
      </c>
      <c r="N343" s="30" t="str">
        <f>IF(' Peticions ET'!M333="", "",' Peticions ET'!M333)</f>
        <v/>
      </c>
      <c r="O343" s="40" t="str">
        <f>IF(' Peticions ET'!O333="", "",' Peticions ET'!O333)</f>
        <v/>
      </c>
      <c r="P343" s="7" t="str">
        <f>IF(' Peticions ET'!N333="", "",' Peticions ET'!N333)</f>
        <v/>
      </c>
      <c r="Q343" s="31" t="str">
        <f>IF(' Peticions ET'!R333="", "",' Peticions ET'!R333)</f>
        <v/>
      </c>
      <c r="R343" s="31" t="str">
        <f>IF(' Peticions ET'!S333="", "",' Peticions ET'!S333)</f>
        <v/>
      </c>
      <c r="S343" t="str">
        <f>IF(' Peticions ET'!P333="", "",' Peticions ET'!P333)</f>
        <v/>
      </c>
      <c r="T343" s="264" t="str">
        <f>IF(' Peticions ET'!Q333="", "",' Peticions ET'!Q333)</f>
        <v/>
      </c>
      <c r="U343" s="1"/>
      <c r="V343" s="1"/>
      <c r="W343" s="3"/>
      <c r="X343" s="31"/>
      <c r="Y343" s="31"/>
      <c r="Z343" s="31"/>
      <c r="AA343" s="32"/>
      <c r="AB343" s="33"/>
      <c r="AC343" s="33"/>
      <c r="AD343" s="33"/>
      <c r="AE343" s="33"/>
      <c r="AF343" s="34"/>
      <c r="AG343" s="34"/>
      <c r="AH343" s="34"/>
      <c r="AI343" s="34"/>
      <c r="AJ343" s="35" t="str">
        <f>IF(' Peticions ET'!Z333="", "",' Peticions ET'!Z333)</f>
        <v/>
      </c>
      <c r="AK343" s="143"/>
      <c r="AL343" s="36"/>
      <c r="AM343" s="37" t="str">
        <f t="shared" si="97"/>
        <v/>
      </c>
      <c r="AN343" s="38" t="str">
        <f t="shared" si="98"/>
        <v/>
      </c>
      <c r="AO343" s="39" t="str">
        <f t="shared" si="99"/>
        <v/>
      </c>
      <c r="AP343" s="40" t="str">
        <f t="shared" si="100"/>
        <v/>
      </c>
      <c r="AQ343" s="229" t="str">
        <f t="shared" si="101"/>
        <v/>
      </c>
      <c r="AR343" s="220">
        <f>IF(A343="",0,IF(BJ343="S",COUNTIF($AQ$17:AQ343,AQ343),0))</f>
        <v>0</v>
      </c>
      <c r="AS343" s="41" t="str">
        <f t="shared" si="112"/>
        <v/>
      </c>
      <c r="AT343" s="42">
        <f xml:space="preserve"> IF(AS343&lt;&gt;"",VLOOKUP(AS343,Calculs!$B$2:$C$34,2,FALSE),0)</f>
        <v>0</v>
      </c>
      <c r="AU343" s="42">
        <f>IF(I343&lt;&gt;"",IF(LEFT(I343,1)="S", Calculs!$C$63,0),0)</f>
        <v>0</v>
      </c>
      <c r="AV343" s="42">
        <f>IF(J343&lt;&gt;"",IF(LEFT(J343,1)="S", Calculs!$C$53,0),0)</f>
        <v>0</v>
      </c>
      <c r="AW343" s="42">
        <f>IF(K343&lt;&gt;"",IF(LEFT(K343,1)="S", Calculs!$C$54,0),0)</f>
        <v>0</v>
      </c>
      <c r="AX343" s="43" t="str">
        <f t="shared" si="102"/>
        <v/>
      </c>
      <c r="AY343" s="43" t="str">
        <f t="shared" si="103"/>
        <v/>
      </c>
      <c r="AZ343" s="43">
        <f>SUMIF(Calculs!$B$2:$B$34,AX343,Calculs!$C$2:$C$34)</f>
        <v>0</v>
      </c>
      <c r="BA343" s="42">
        <f>IF(O343&lt;&gt;"",IF(LEFT(O343,1)="S", Calculs!$C$54,0),0)</f>
        <v>0</v>
      </c>
      <c r="BB343" s="42">
        <f>IF(P343&lt;&gt;"",IF(LEFT(P343,1)="S", Calculs!$C$53,0),0)</f>
        <v>0</v>
      </c>
      <c r="BC343" s="229" t="str">
        <f t="shared" si="104"/>
        <v/>
      </c>
      <c r="BD343" s="220">
        <f>IF(A343="",0, IF(BK343="S",COUNTIF($BC$17:BC343,BC343),0))</f>
        <v>0</v>
      </c>
      <c r="BE343" s="42">
        <f xml:space="preserve"> IF(Q343&lt;&gt;"",IF(Q343&lt;&gt;"Sense monitor",VLOOKUP(_xlfn.CONCAT(LEFT(Q343,2),IF(BF343="NO",".SA",".AA")),Calculs!$B$41:$C$48,2,FALSE),0),0)</f>
        <v>0</v>
      </c>
      <c r="BF343" s="42" t="str">
        <f t="shared" si="105"/>
        <v>NO</v>
      </c>
      <c r="BG343" s="43" t="str">
        <f t="shared" si="113"/>
        <v/>
      </c>
      <c r="BH343" s="42">
        <f>SUMIF(Calculs!$B$32:$B$36,TRIM(BG343),Calculs!$C$32:$C$36)</f>
        <v>0</v>
      </c>
      <c r="BI343" s="42">
        <f>IF(T343&lt;&gt;"",IF(LEFT(T343,1)="S", SUMIF(Calculs!$B$67:$B$70, TRIM(BG343), Calculs!$C$67:$C$70),0),0)</f>
        <v>0</v>
      </c>
      <c r="BJ343" s="40" t="str">
        <f t="shared" si="114"/>
        <v>N</v>
      </c>
      <c r="BK343" s="219" t="str">
        <f t="shared" si="106"/>
        <v>N</v>
      </c>
      <c r="BL343" s="42">
        <f t="shared" si="115"/>
        <v>0</v>
      </c>
      <c r="BM343" s="42"/>
      <c r="BN343" s="42"/>
      <c r="BO343" s="42">
        <f>IF(B343="",0,IF(AND(BJ343="S",AR343=1), VLOOKUP(B343,Calculs!$B$94:$D$99,3), 0) + IF(AND(BK343="S",BD343=1), VLOOKUP(B343,Calculs!$B$94:$F$99,5), 0))</f>
        <v>0</v>
      </c>
      <c r="BP343" s="40" t="str">
        <f t="shared" si="107"/>
        <v/>
      </c>
      <c r="BQ343" s="219" t="str">
        <f t="shared" si="108"/>
        <v/>
      </c>
      <c r="BR343" s="264" t="str">
        <f t="shared" si="109"/>
        <v/>
      </c>
      <c r="BS343" s="264" t="str">
        <f t="shared" si="110"/>
        <v/>
      </c>
    </row>
    <row r="344" spans="1:71" ht="12.75" customHeight="1">
      <c r="A344" s="217" t="str">
        <f>IF(' Peticions ET'!A334="", "",' Peticions ET'!A334)</f>
        <v/>
      </c>
      <c r="B344" s="167" t="str">
        <f t="shared" si="111"/>
        <v/>
      </c>
      <c r="C344" s="167" t="str">
        <f>IF(' Peticions ET'!B334="", "",' Peticions ET'!B334)</f>
        <v/>
      </c>
      <c r="D344" s="167" t="str">
        <f>IF(' Peticions ET'!C334="", "",' Peticions ET'!C334)</f>
        <v/>
      </c>
      <c r="E344" s="167" t="str">
        <f>IF(' Peticions ET'!D334="", "",' Peticions ET'!D334)</f>
        <v/>
      </c>
      <c r="F344" s="166" t="str">
        <f>IF(' Peticions ET'!E334="", "",' Peticions ET'!E334)</f>
        <v/>
      </c>
      <c r="G344" s="166" t="str">
        <f>IF(' Peticions ET'!F334="", "",' Peticions ET'!F334)</f>
        <v/>
      </c>
      <c r="H344" s="30" t="str">
        <f>IF(' Peticions ET'!G334="", "",' Peticions ET'!G334)</f>
        <v/>
      </c>
      <c r="I344" s="40" t="str">
        <f>IF(' Peticions ET'!H334="", "",' Peticions ET'!H334)</f>
        <v/>
      </c>
      <c r="J344" s="40" t="str">
        <f>IF(' Peticions ET'!I334="", "",' Peticions ET'!I334)</f>
        <v/>
      </c>
      <c r="K344" s="40" t="str">
        <f>IF(' Peticions ET'!J334="", "",' Peticions ET'!J334)</f>
        <v/>
      </c>
      <c r="L344" s="30" t="str">
        <f>IF(' Peticions ET'!K334="", "",' Peticions ET'!K334)</f>
        <v/>
      </c>
      <c r="M344" s="30" t="str">
        <f>IF(' Peticions ET'!L334="", "",' Peticions ET'!L334)</f>
        <v/>
      </c>
      <c r="N344" s="30" t="str">
        <f>IF(' Peticions ET'!M334="", "",' Peticions ET'!M334)</f>
        <v/>
      </c>
      <c r="O344" s="40" t="str">
        <f>IF(' Peticions ET'!O334="", "",' Peticions ET'!O334)</f>
        <v/>
      </c>
      <c r="P344" s="7" t="str">
        <f>IF(' Peticions ET'!N334="", "",' Peticions ET'!N334)</f>
        <v/>
      </c>
      <c r="Q344" s="31" t="str">
        <f>IF(' Peticions ET'!R334="", "",' Peticions ET'!R334)</f>
        <v/>
      </c>
      <c r="R344" s="31" t="str">
        <f>IF(' Peticions ET'!S334="", "",' Peticions ET'!S334)</f>
        <v/>
      </c>
      <c r="S344" t="str">
        <f>IF(' Peticions ET'!P334="", "",' Peticions ET'!P334)</f>
        <v/>
      </c>
      <c r="T344" s="264" t="str">
        <f>IF(' Peticions ET'!Q334="", "",' Peticions ET'!Q334)</f>
        <v/>
      </c>
      <c r="U344" s="1"/>
      <c r="V344" s="1"/>
      <c r="W344" s="3"/>
      <c r="X344" s="31"/>
      <c r="Y344" s="31"/>
      <c r="Z344" s="31"/>
      <c r="AA344" s="32"/>
      <c r="AB344" s="33"/>
      <c r="AC344" s="33"/>
      <c r="AD344" s="33"/>
      <c r="AE344" s="33"/>
      <c r="AF344" s="34"/>
      <c r="AG344" s="34"/>
      <c r="AH344" s="34"/>
      <c r="AI344" s="34"/>
      <c r="AJ344" s="35" t="str">
        <f>IF(' Peticions ET'!Z334="", "",' Peticions ET'!Z334)</f>
        <v/>
      </c>
      <c r="AK344" s="143"/>
      <c r="AL344" s="36"/>
      <c r="AM344" s="37" t="str">
        <f t="shared" si="97"/>
        <v/>
      </c>
      <c r="AN344" s="38" t="str">
        <f t="shared" si="98"/>
        <v/>
      </c>
      <c r="AO344" s="39" t="str">
        <f t="shared" si="99"/>
        <v/>
      </c>
      <c r="AP344" s="40" t="str">
        <f t="shared" si="100"/>
        <v/>
      </c>
      <c r="AQ344" s="229" t="str">
        <f t="shared" si="101"/>
        <v/>
      </c>
      <c r="AR344" s="220">
        <f>IF(A344="",0,IF(BJ344="S",COUNTIF($AQ$17:AQ344,AQ344),0))</f>
        <v>0</v>
      </c>
      <c r="AS344" s="41" t="str">
        <f t="shared" si="112"/>
        <v/>
      </c>
      <c r="AT344" s="42">
        <f xml:space="preserve"> IF(AS344&lt;&gt;"",VLOOKUP(AS344,Calculs!$B$2:$C$34,2,FALSE),0)</f>
        <v>0</v>
      </c>
      <c r="AU344" s="42">
        <f>IF(I344&lt;&gt;"",IF(LEFT(I344,1)="S", Calculs!$C$63,0),0)</f>
        <v>0</v>
      </c>
      <c r="AV344" s="42">
        <f>IF(J344&lt;&gt;"",IF(LEFT(J344,1)="S", Calculs!$C$53,0),0)</f>
        <v>0</v>
      </c>
      <c r="AW344" s="42">
        <f>IF(K344&lt;&gt;"",IF(LEFT(K344,1)="S", Calculs!$C$54,0),0)</f>
        <v>0</v>
      </c>
      <c r="AX344" s="43" t="str">
        <f t="shared" si="102"/>
        <v/>
      </c>
      <c r="AY344" s="43" t="str">
        <f t="shared" si="103"/>
        <v/>
      </c>
      <c r="AZ344" s="43">
        <f>SUMIF(Calculs!$B$2:$B$34,AX344,Calculs!$C$2:$C$34)</f>
        <v>0</v>
      </c>
      <c r="BA344" s="42">
        <f>IF(O344&lt;&gt;"",IF(LEFT(O344,1)="S", Calculs!$C$54,0),0)</f>
        <v>0</v>
      </c>
      <c r="BB344" s="42">
        <f>IF(P344&lt;&gt;"",IF(LEFT(P344,1)="S", Calculs!$C$53,0),0)</f>
        <v>0</v>
      </c>
      <c r="BC344" s="229" t="str">
        <f t="shared" si="104"/>
        <v/>
      </c>
      <c r="BD344" s="220">
        <f>IF(A344="",0, IF(BK344="S",COUNTIF($BC$17:BC344,BC344),0))</f>
        <v>0</v>
      </c>
      <c r="BE344" s="42">
        <f xml:space="preserve"> IF(Q344&lt;&gt;"",IF(Q344&lt;&gt;"Sense monitor",VLOOKUP(_xlfn.CONCAT(LEFT(Q344,2),IF(BF344="NO",".SA",".AA")),Calculs!$B$41:$C$48,2,FALSE),0),0)</f>
        <v>0</v>
      </c>
      <c r="BF344" s="42" t="str">
        <f t="shared" si="105"/>
        <v>NO</v>
      </c>
      <c r="BG344" s="43" t="str">
        <f t="shared" si="113"/>
        <v/>
      </c>
      <c r="BH344" s="42">
        <f>SUMIF(Calculs!$B$32:$B$36,TRIM(BG344),Calculs!$C$32:$C$36)</f>
        <v>0</v>
      </c>
      <c r="BI344" s="42">
        <f>IF(T344&lt;&gt;"",IF(LEFT(T344,1)="S", SUMIF(Calculs!$B$67:$B$70, TRIM(BG344), Calculs!$C$67:$C$70),0),0)</f>
        <v>0</v>
      </c>
      <c r="BJ344" s="40" t="str">
        <f t="shared" si="114"/>
        <v>N</v>
      </c>
      <c r="BK344" s="219" t="str">
        <f t="shared" si="106"/>
        <v>N</v>
      </c>
      <c r="BL344" s="42">
        <f t="shared" si="115"/>
        <v>0</v>
      </c>
      <c r="BM344" s="42"/>
      <c r="BN344" s="42"/>
      <c r="BO344" s="42">
        <f>IF(B344="",0,IF(AND(BJ344="S",AR344=1), VLOOKUP(B344,Calculs!$B$94:$D$99,3), 0) + IF(AND(BK344="S",BD344=1), VLOOKUP(B344,Calculs!$B$94:$F$99,5), 0))</f>
        <v>0</v>
      </c>
      <c r="BP344" s="40" t="str">
        <f t="shared" si="107"/>
        <v/>
      </c>
      <c r="BQ344" s="219" t="str">
        <f t="shared" si="108"/>
        <v/>
      </c>
      <c r="BR344" s="264" t="str">
        <f t="shared" si="109"/>
        <v/>
      </c>
      <c r="BS344" s="264" t="str">
        <f t="shared" si="110"/>
        <v/>
      </c>
    </row>
    <row r="345" spans="1:71" ht="12.75" customHeight="1">
      <c r="A345" s="217" t="str">
        <f>IF(' Peticions ET'!A335="", "",' Peticions ET'!A335)</f>
        <v/>
      </c>
      <c r="B345" s="167" t="str">
        <f t="shared" si="111"/>
        <v/>
      </c>
      <c r="C345" s="167" t="str">
        <f>IF(' Peticions ET'!B335="", "",' Peticions ET'!B335)</f>
        <v/>
      </c>
      <c r="D345" s="167" t="str">
        <f>IF(' Peticions ET'!C335="", "",' Peticions ET'!C335)</f>
        <v/>
      </c>
      <c r="E345" s="167" t="str">
        <f>IF(' Peticions ET'!D335="", "",' Peticions ET'!D335)</f>
        <v/>
      </c>
      <c r="F345" s="166" t="str">
        <f>IF(' Peticions ET'!E335="", "",' Peticions ET'!E335)</f>
        <v/>
      </c>
      <c r="G345" s="166" t="str">
        <f>IF(' Peticions ET'!F335="", "",' Peticions ET'!F335)</f>
        <v/>
      </c>
      <c r="H345" s="30" t="str">
        <f>IF(' Peticions ET'!G335="", "",' Peticions ET'!G335)</f>
        <v/>
      </c>
      <c r="I345" s="40" t="str">
        <f>IF(' Peticions ET'!H335="", "",' Peticions ET'!H335)</f>
        <v/>
      </c>
      <c r="J345" s="40" t="str">
        <f>IF(' Peticions ET'!I335="", "",' Peticions ET'!I335)</f>
        <v/>
      </c>
      <c r="K345" s="40" t="str">
        <f>IF(' Peticions ET'!J335="", "",' Peticions ET'!J335)</f>
        <v/>
      </c>
      <c r="L345" s="30" t="str">
        <f>IF(' Peticions ET'!K335="", "",' Peticions ET'!K335)</f>
        <v/>
      </c>
      <c r="M345" s="30" t="str">
        <f>IF(' Peticions ET'!L335="", "",' Peticions ET'!L335)</f>
        <v/>
      </c>
      <c r="N345" s="30" t="str">
        <f>IF(' Peticions ET'!M335="", "",' Peticions ET'!M335)</f>
        <v/>
      </c>
      <c r="O345" s="40" t="str">
        <f>IF(' Peticions ET'!O335="", "",' Peticions ET'!O335)</f>
        <v/>
      </c>
      <c r="P345" s="7" t="str">
        <f>IF(' Peticions ET'!N335="", "",' Peticions ET'!N335)</f>
        <v/>
      </c>
      <c r="Q345" s="31" t="str">
        <f>IF(' Peticions ET'!R335="", "",' Peticions ET'!R335)</f>
        <v/>
      </c>
      <c r="R345" s="31" t="str">
        <f>IF(' Peticions ET'!S335="", "",' Peticions ET'!S335)</f>
        <v/>
      </c>
      <c r="S345" t="str">
        <f>IF(' Peticions ET'!P335="", "",' Peticions ET'!P335)</f>
        <v/>
      </c>
      <c r="T345" s="264" t="str">
        <f>IF(' Peticions ET'!Q335="", "",' Peticions ET'!Q335)</f>
        <v/>
      </c>
      <c r="U345" s="1"/>
      <c r="V345" s="1"/>
      <c r="W345" s="3"/>
      <c r="X345" s="31"/>
      <c r="Y345" s="31"/>
      <c r="Z345" s="31"/>
      <c r="AA345" s="32"/>
      <c r="AB345" s="33"/>
      <c r="AC345" s="33"/>
      <c r="AD345" s="33"/>
      <c r="AE345" s="33"/>
      <c r="AF345" s="34"/>
      <c r="AG345" s="34"/>
      <c r="AH345" s="34"/>
      <c r="AI345" s="34"/>
      <c r="AJ345" s="35" t="str">
        <f>IF(' Peticions ET'!Z335="", "",' Peticions ET'!Z335)</f>
        <v/>
      </c>
      <c r="AK345" s="143"/>
      <c r="AL345" s="36"/>
      <c r="AM345" s="37" t="str">
        <f t="shared" si="97"/>
        <v/>
      </c>
      <c r="AN345" s="38" t="str">
        <f t="shared" si="98"/>
        <v/>
      </c>
      <c r="AO345" s="39" t="str">
        <f t="shared" si="99"/>
        <v/>
      </c>
      <c r="AP345" s="40" t="str">
        <f t="shared" si="100"/>
        <v/>
      </c>
      <c r="AQ345" s="229" t="str">
        <f t="shared" si="101"/>
        <v/>
      </c>
      <c r="AR345" s="220">
        <f>IF(A345="",0,IF(BJ345="S",COUNTIF($AQ$17:AQ345,AQ345),0))</f>
        <v>0</v>
      </c>
      <c r="AS345" s="41" t="str">
        <f t="shared" si="112"/>
        <v/>
      </c>
      <c r="AT345" s="42">
        <f xml:space="preserve"> IF(AS345&lt;&gt;"",VLOOKUP(AS345,Calculs!$B$2:$C$34,2,FALSE),0)</f>
        <v>0</v>
      </c>
      <c r="AU345" s="42">
        <f>IF(I345&lt;&gt;"",IF(LEFT(I345,1)="S", Calculs!$C$63,0),0)</f>
        <v>0</v>
      </c>
      <c r="AV345" s="42">
        <f>IF(J345&lt;&gt;"",IF(LEFT(J345,1)="S", Calculs!$C$53,0),0)</f>
        <v>0</v>
      </c>
      <c r="AW345" s="42">
        <f>IF(K345&lt;&gt;"",IF(LEFT(K345,1)="S", Calculs!$C$54,0),0)</f>
        <v>0</v>
      </c>
      <c r="AX345" s="43" t="str">
        <f t="shared" si="102"/>
        <v/>
      </c>
      <c r="AY345" s="43" t="str">
        <f t="shared" si="103"/>
        <v/>
      </c>
      <c r="AZ345" s="43">
        <f>SUMIF(Calculs!$B$2:$B$34,AX345,Calculs!$C$2:$C$34)</f>
        <v>0</v>
      </c>
      <c r="BA345" s="42">
        <f>IF(O345&lt;&gt;"",IF(LEFT(O345,1)="S", Calculs!$C$54,0),0)</f>
        <v>0</v>
      </c>
      <c r="BB345" s="42">
        <f>IF(P345&lt;&gt;"",IF(LEFT(P345,1)="S", Calculs!$C$53,0),0)</f>
        <v>0</v>
      </c>
      <c r="BC345" s="229" t="str">
        <f t="shared" si="104"/>
        <v/>
      </c>
      <c r="BD345" s="220">
        <f>IF(A345="",0, IF(BK345="S",COUNTIF($BC$17:BC345,BC345),0))</f>
        <v>0</v>
      </c>
      <c r="BE345" s="42">
        <f xml:space="preserve"> IF(Q345&lt;&gt;"",IF(Q345&lt;&gt;"Sense monitor",VLOOKUP(_xlfn.CONCAT(LEFT(Q345,2),IF(BF345="NO",".SA",".AA")),Calculs!$B$41:$C$48,2,FALSE),0),0)</f>
        <v>0</v>
      </c>
      <c r="BF345" s="42" t="str">
        <f t="shared" si="105"/>
        <v>NO</v>
      </c>
      <c r="BG345" s="43" t="str">
        <f t="shared" si="113"/>
        <v/>
      </c>
      <c r="BH345" s="42">
        <f>SUMIF(Calculs!$B$32:$B$36,TRIM(BG345),Calculs!$C$32:$C$36)</f>
        <v>0</v>
      </c>
      <c r="BI345" s="42">
        <f>IF(T345&lt;&gt;"",IF(LEFT(T345,1)="S", SUMIF(Calculs!$B$67:$B$70, TRIM(BG345), Calculs!$C$67:$C$70),0),0)</f>
        <v>0</v>
      </c>
      <c r="BJ345" s="40" t="str">
        <f t="shared" si="114"/>
        <v>N</v>
      </c>
      <c r="BK345" s="219" t="str">
        <f t="shared" si="106"/>
        <v>N</v>
      </c>
      <c r="BL345" s="42">
        <f t="shared" si="115"/>
        <v>0</v>
      </c>
      <c r="BM345" s="42"/>
      <c r="BN345" s="42"/>
      <c r="BO345" s="42">
        <f>IF(B345="",0,IF(AND(BJ345="S",AR345=1), VLOOKUP(B345,Calculs!$B$94:$D$99,3), 0) + IF(AND(BK345="S",BD345=1), VLOOKUP(B345,Calculs!$B$94:$F$99,5), 0))</f>
        <v>0</v>
      </c>
      <c r="BP345" s="40" t="str">
        <f t="shared" si="107"/>
        <v/>
      </c>
      <c r="BQ345" s="219" t="str">
        <f t="shared" si="108"/>
        <v/>
      </c>
      <c r="BR345" s="264" t="str">
        <f t="shared" si="109"/>
        <v/>
      </c>
      <c r="BS345" s="264" t="str">
        <f t="shared" si="110"/>
        <v/>
      </c>
    </row>
    <row r="346" spans="1:71" ht="12.75" customHeight="1">
      <c r="A346" s="217" t="str">
        <f>IF(' Peticions ET'!A336="", "",' Peticions ET'!A336)</f>
        <v/>
      </c>
      <c r="B346" s="167" t="str">
        <f t="shared" si="111"/>
        <v/>
      </c>
      <c r="C346" s="167" t="str">
        <f>IF(' Peticions ET'!B336="", "",' Peticions ET'!B336)</f>
        <v/>
      </c>
      <c r="D346" s="167" t="str">
        <f>IF(' Peticions ET'!C336="", "",' Peticions ET'!C336)</f>
        <v/>
      </c>
      <c r="E346" s="167" t="str">
        <f>IF(' Peticions ET'!D336="", "",' Peticions ET'!D336)</f>
        <v/>
      </c>
      <c r="F346" s="166" t="str">
        <f>IF(' Peticions ET'!E336="", "",' Peticions ET'!E336)</f>
        <v/>
      </c>
      <c r="G346" s="166" t="str">
        <f>IF(' Peticions ET'!F336="", "",' Peticions ET'!F336)</f>
        <v/>
      </c>
      <c r="H346" s="30" t="str">
        <f>IF(' Peticions ET'!G336="", "",' Peticions ET'!G336)</f>
        <v/>
      </c>
      <c r="I346" s="40" t="str">
        <f>IF(' Peticions ET'!H336="", "",' Peticions ET'!H336)</f>
        <v/>
      </c>
      <c r="J346" s="40" t="str">
        <f>IF(' Peticions ET'!I336="", "",' Peticions ET'!I336)</f>
        <v/>
      </c>
      <c r="K346" s="40" t="str">
        <f>IF(' Peticions ET'!J336="", "",' Peticions ET'!J336)</f>
        <v/>
      </c>
      <c r="L346" s="30" t="str">
        <f>IF(' Peticions ET'!K336="", "",' Peticions ET'!K336)</f>
        <v/>
      </c>
      <c r="M346" s="30" t="str">
        <f>IF(' Peticions ET'!L336="", "",' Peticions ET'!L336)</f>
        <v/>
      </c>
      <c r="N346" s="30" t="str">
        <f>IF(' Peticions ET'!M336="", "",' Peticions ET'!M336)</f>
        <v/>
      </c>
      <c r="O346" s="40" t="str">
        <f>IF(' Peticions ET'!O336="", "",' Peticions ET'!O336)</f>
        <v/>
      </c>
      <c r="P346" s="7" t="str">
        <f>IF(' Peticions ET'!N336="", "",' Peticions ET'!N336)</f>
        <v/>
      </c>
      <c r="Q346" s="31" t="str">
        <f>IF(' Peticions ET'!R336="", "",' Peticions ET'!R336)</f>
        <v/>
      </c>
      <c r="R346" s="31" t="str">
        <f>IF(' Peticions ET'!S336="", "",' Peticions ET'!S336)</f>
        <v/>
      </c>
      <c r="S346" t="str">
        <f>IF(' Peticions ET'!P336="", "",' Peticions ET'!P336)</f>
        <v/>
      </c>
      <c r="T346" s="264" t="str">
        <f>IF(' Peticions ET'!Q336="", "",' Peticions ET'!Q336)</f>
        <v/>
      </c>
      <c r="U346" s="1"/>
      <c r="V346" s="1"/>
      <c r="W346" s="3"/>
      <c r="X346" s="31"/>
      <c r="Y346" s="31"/>
      <c r="Z346" s="31"/>
      <c r="AA346" s="32"/>
      <c r="AB346" s="33"/>
      <c r="AC346" s="33"/>
      <c r="AD346" s="33"/>
      <c r="AE346" s="33"/>
      <c r="AF346" s="34"/>
      <c r="AG346" s="34"/>
      <c r="AH346" s="34"/>
      <c r="AI346" s="34"/>
      <c r="AJ346" s="35" t="str">
        <f>IF(' Peticions ET'!Z336="", "",' Peticions ET'!Z336)</f>
        <v/>
      </c>
      <c r="AK346" s="143"/>
      <c r="AL346" s="36"/>
      <c r="AM346" s="37" t="str">
        <f t="shared" si="97"/>
        <v/>
      </c>
      <c r="AN346" s="38" t="str">
        <f t="shared" si="98"/>
        <v/>
      </c>
      <c r="AO346" s="39" t="str">
        <f t="shared" si="99"/>
        <v/>
      </c>
      <c r="AP346" s="40" t="str">
        <f t="shared" si="100"/>
        <v/>
      </c>
      <c r="AQ346" s="229" t="str">
        <f t="shared" si="101"/>
        <v/>
      </c>
      <c r="AR346" s="220">
        <f>IF(A346="",0,IF(BJ346="S",COUNTIF($AQ$17:AQ346,AQ346),0))</f>
        <v>0</v>
      </c>
      <c r="AS346" s="41" t="str">
        <f t="shared" si="112"/>
        <v/>
      </c>
      <c r="AT346" s="42">
        <f xml:space="preserve"> IF(AS346&lt;&gt;"",VLOOKUP(AS346,Calculs!$B$2:$C$34,2,FALSE),0)</f>
        <v>0</v>
      </c>
      <c r="AU346" s="42">
        <f>IF(I346&lt;&gt;"",IF(LEFT(I346,1)="S", Calculs!$C$63,0),0)</f>
        <v>0</v>
      </c>
      <c r="AV346" s="42">
        <f>IF(J346&lt;&gt;"",IF(LEFT(J346,1)="S", Calculs!$C$53,0),0)</f>
        <v>0</v>
      </c>
      <c r="AW346" s="42">
        <f>IF(K346&lt;&gt;"",IF(LEFT(K346,1)="S", Calculs!$C$54,0),0)</f>
        <v>0</v>
      </c>
      <c r="AX346" s="43" t="str">
        <f t="shared" si="102"/>
        <v/>
      </c>
      <c r="AY346" s="43" t="str">
        <f t="shared" si="103"/>
        <v/>
      </c>
      <c r="AZ346" s="43">
        <f>SUMIF(Calculs!$B$2:$B$34,AX346,Calculs!$C$2:$C$34)</f>
        <v>0</v>
      </c>
      <c r="BA346" s="42">
        <f>IF(O346&lt;&gt;"",IF(LEFT(O346,1)="S", Calculs!$C$54,0),0)</f>
        <v>0</v>
      </c>
      <c r="BB346" s="42">
        <f>IF(P346&lt;&gt;"",IF(LEFT(P346,1)="S", Calculs!$C$53,0),0)</f>
        <v>0</v>
      </c>
      <c r="BC346" s="229" t="str">
        <f t="shared" si="104"/>
        <v/>
      </c>
      <c r="BD346" s="220">
        <f>IF(A346="",0, IF(BK346="S",COUNTIF($BC$17:BC346,BC346),0))</f>
        <v>0</v>
      </c>
      <c r="BE346" s="42">
        <f xml:space="preserve"> IF(Q346&lt;&gt;"",IF(Q346&lt;&gt;"Sense monitor",VLOOKUP(_xlfn.CONCAT(LEFT(Q346,2),IF(BF346="NO",".SA",".AA")),Calculs!$B$41:$C$48,2,FALSE),0),0)</f>
        <v>0</v>
      </c>
      <c r="BF346" s="42" t="str">
        <f t="shared" si="105"/>
        <v>NO</v>
      </c>
      <c r="BG346" s="43" t="str">
        <f t="shared" si="113"/>
        <v/>
      </c>
      <c r="BH346" s="42">
        <f>SUMIF(Calculs!$B$32:$B$36,TRIM(BG346),Calculs!$C$32:$C$36)</f>
        <v>0</v>
      </c>
      <c r="BI346" s="42">
        <f>IF(T346&lt;&gt;"",IF(LEFT(T346,1)="S", SUMIF(Calculs!$B$67:$B$70, TRIM(BG346), Calculs!$C$67:$C$70),0),0)</f>
        <v>0</v>
      </c>
      <c r="BJ346" s="40" t="str">
        <f t="shared" si="114"/>
        <v>N</v>
      </c>
      <c r="BK346" s="219" t="str">
        <f t="shared" si="106"/>
        <v>N</v>
      </c>
      <c r="BL346" s="42">
        <f t="shared" si="115"/>
        <v>0</v>
      </c>
      <c r="BM346" s="42"/>
      <c r="BN346" s="42"/>
      <c r="BO346" s="42">
        <f>IF(B346="",0,IF(AND(BJ346="S",AR346=1), VLOOKUP(B346,Calculs!$B$94:$D$99,3), 0) + IF(AND(BK346="S",BD346=1), VLOOKUP(B346,Calculs!$B$94:$F$99,5), 0))</f>
        <v>0</v>
      </c>
      <c r="BP346" s="40" t="str">
        <f t="shared" si="107"/>
        <v/>
      </c>
      <c r="BQ346" s="219" t="str">
        <f t="shared" si="108"/>
        <v/>
      </c>
      <c r="BR346" s="264" t="str">
        <f t="shared" si="109"/>
        <v/>
      </c>
      <c r="BS346" s="264" t="str">
        <f t="shared" si="110"/>
        <v/>
      </c>
    </row>
    <row r="347" spans="1:71" ht="12.75" customHeight="1">
      <c r="A347" s="217" t="str">
        <f>IF(' Peticions ET'!A337="", "",' Peticions ET'!A337)</f>
        <v/>
      </c>
      <c r="B347" s="167" t="str">
        <f t="shared" si="111"/>
        <v/>
      </c>
      <c r="C347" s="167" t="str">
        <f>IF(' Peticions ET'!B337="", "",' Peticions ET'!B337)</f>
        <v/>
      </c>
      <c r="D347" s="167" t="str">
        <f>IF(' Peticions ET'!C337="", "",' Peticions ET'!C337)</f>
        <v/>
      </c>
      <c r="E347" s="167" t="str">
        <f>IF(' Peticions ET'!D337="", "",' Peticions ET'!D337)</f>
        <v/>
      </c>
      <c r="F347" s="166" t="str">
        <f>IF(' Peticions ET'!E337="", "",' Peticions ET'!E337)</f>
        <v/>
      </c>
      <c r="G347" s="166" t="str">
        <f>IF(' Peticions ET'!F337="", "",' Peticions ET'!F337)</f>
        <v/>
      </c>
      <c r="H347" s="30" t="str">
        <f>IF(' Peticions ET'!G337="", "",' Peticions ET'!G337)</f>
        <v/>
      </c>
      <c r="I347" s="40" t="str">
        <f>IF(' Peticions ET'!H337="", "",' Peticions ET'!H337)</f>
        <v/>
      </c>
      <c r="J347" s="40" t="str">
        <f>IF(' Peticions ET'!I337="", "",' Peticions ET'!I337)</f>
        <v/>
      </c>
      <c r="K347" s="40" t="str">
        <f>IF(' Peticions ET'!J337="", "",' Peticions ET'!J337)</f>
        <v/>
      </c>
      <c r="L347" s="30" t="str">
        <f>IF(' Peticions ET'!K337="", "",' Peticions ET'!K337)</f>
        <v/>
      </c>
      <c r="M347" s="30" t="str">
        <f>IF(' Peticions ET'!L337="", "",' Peticions ET'!L337)</f>
        <v/>
      </c>
      <c r="N347" s="30" t="str">
        <f>IF(' Peticions ET'!M337="", "",' Peticions ET'!M337)</f>
        <v/>
      </c>
      <c r="O347" s="40" t="str">
        <f>IF(' Peticions ET'!O337="", "",' Peticions ET'!O337)</f>
        <v/>
      </c>
      <c r="P347" s="7" t="str">
        <f>IF(' Peticions ET'!N337="", "",' Peticions ET'!N337)</f>
        <v/>
      </c>
      <c r="Q347" s="31" t="str">
        <f>IF(' Peticions ET'!R337="", "",' Peticions ET'!R337)</f>
        <v/>
      </c>
      <c r="R347" s="31" t="str">
        <f>IF(' Peticions ET'!S337="", "",' Peticions ET'!S337)</f>
        <v/>
      </c>
      <c r="S347" t="str">
        <f>IF(' Peticions ET'!P337="", "",' Peticions ET'!P337)</f>
        <v/>
      </c>
      <c r="T347" s="264" t="str">
        <f>IF(' Peticions ET'!Q337="", "",' Peticions ET'!Q337)</f>
        <v/>
      </c>
      <c r="U347" s="1"/>
      <c r="V347" s="1"/>
      <c r="W347" s="3"/>
      <c r="X347" s="31"/>
      <c r="Y347" s="31"/>
      <c r="Z347" s="31"/>
      <c r="AA347" s="32"/>
      <c r="AB347" s="33"/>
      <c r="AC347" s="33"/>
      <c r="AD347" s="33"/>
      <c r="AE347" s="33"/>
      <c r="AF347" s="34"/>
      <c r="AG347" s="34"/>
      <c r="AH347" s="34"/>
      <c r="AI347" s="34"/>
      <c r="AJ347" s="35" t="str">
        <f>IF(' Peticions ET'!Z337="", "",' Peticions ET'!Z337)</f>
        <v/>
      </c>
      <c r="AK347" s="143"/>
      <c r="AL347" s="36"/>
      <c r="AM347" s="37" t="str">
        <f t="shared" si="97"/>
        <v/>
      </c>
      <c r="AN347" s="38" t="str">
        <f t="shared" si="98"/>
        <v/>
      </c>
      <c r="AO347" s="39" t="str">
        <f t="shared" si="99"/>
        <v/>
      </c>
      <c r="AP347" s="40" t="str">
        <f t="shared" si="100"/>
        <v/>
      </c>
      <c r="AQ347" s="229" t="str">
        <f t="shared" si="101"/>
        <v/>
      </c>
      <c r="AR347" s="220">
        <f>IF(A347="",0,IF(BJ347="S",COUNTIF($AQ$17:AQ347,AQ347),0))</f>
        <v>0</v>
      </c>
      <c r="AS347" s="41" t="str">
        <f t="shared" si="112"/>
        <v/>
      </c>
      <c r="AT347" s="42">
        <f xml:space="preserve"> IF(AS347&lt;&gt;"",VLOOKUP(AS347,Calculs!$B$2:$C$34,2,FALSE),0)</f>
        <v>0</v>
      </c>
      <c r="AU347" s="42">
        <f>IF(I347&lt;&gt;"",IF(LEFT(I347,1)="S", Calculs!$C$63,0),0)</f>
        <v>0</v>
      </c>
      <c r="AV347" s="42">
        <f>IF(J347&lt;&gt;"",IF(LEFT(J347,1)="S", Calculs!$C$53,0),0)</f>
        <v>0</v>
      </c>
      <c r="AW347" s="42">
        <f>IF(K347&lt;&gt;"",IF(LEFT(K347,1)="S", Calculs!$C$54,0),0)</f>
        <v>0</v>
      </c>
      <c r="AX347" s="43" t="str">
        <f t="shared" si="102"/>
        <v/>
      </c>
      <c r="AY347" s="43" t="str">
        <f t="shared" si="103"/>
        <v/>
      </c>
      <c r="AZ347" s="43">
        <f>SUMIF(Calculs!$B$2:$B$34,AX347,Calculs!$C$2:$C$34)</f>
        <v>0</v>
      </c>
      <c r="BA347" s="42">
        <f>IF(O347&lt;&gt;"",IF(LEFT(O347,1)="S", Calculs!$C$54,0),0)</f>
        <v>0</v>
      </c>
      <c r="BB347" s="42">
        <f>IF(P347&lt;&gt;"",IF(LEFT(P347,1)="S", Calculs!$C$53,0),0)</f>
        <v>0</v>
      </c>
      <c r="BC347" s="229" t="str">
        <f t="shared" si="104"/>
        <v/>
      </c>
      <c r="BD347" s="220">
        <f>IF(A347="",0, IF(BK347="S",COUNTIF($BC$17:BC347,BC347),0))</f>
        <v>0</v>
      </c>
      <c r="BE347" s="42">
        <f xml:space="preserve"> IF(Q347&lt;&gt;"",IF(Q347&lt;&gt;"Sense monitor",VLOOKUP(_xlfn.CONCAT(LEFT(Q347,2),IF(BF347="NO",".SA",".AA")),Calculs!$B$41:$C$48,2,FALSE),0),0)</f>
        <v>0</v>
      </c>
      <c r="BF347" s="42" t="str">
        <f t="shared" si="105"/>
        <v>NO</v>
      </c>
      <c r="BG347" s="43" t="str">
        <f t="shared" si="113"/>
        <v/>
      </c>
      <c r="BH347" s="42">
        <f>SUMIF(Calculs!$B$32:$B$36,TRIM(BG347),Calculs!$C$32:$C$36)</f>
        <v>0</v>
      </c>
      <c r="BI347" s="42">
        <f>IF(T347&lt;&gt;"",IF(LEFT(T347,1)="S", SUMIF(Calculs!$B$67:$B$70, TRIM(BG347), Calculs!$C$67:$C$70),0),0)</f>
        <v>0</v>
      </c>
      <c r="BJ347" s="40" t="str">
        <f t="shared" si="114"/>
        <v>N</v>
      </c>
      <c r="BK347" s="219" t="str">
        <f t="shared" si="106"/>
        <v>N</v>
      </c>
      <c r="BL347" s="42">
        <f t="shared" si="115"/>
        <v>0</v>
      </c>
      <c r="BM347" s="42"/>
      <c r="BN347" s="42"/>
      <c r="BO347" s="42">
        <f>IF(B347="",0,IF(AND(BJ347="S",AR347=1), VLOOKUP(B347,Calculs!$B$94:$D$99,3), 0) + IF(AND(BK347="S",BD347=1), VLOOKUP(B347,Calculs!$B$94:$F$99,5), 0))</f>
        <v>0</v>
      </c>
      <c r="BP347" s="40" t="str">
        <f t="shared" si="107"/>
        <v/>
      </c>
      <c r="BQ347" s="219" t="str">
        <f t="shared" si="108"/>
        <v/>
      </c>
      <c r="BR347" s="264" t="str">
        <f t="shared" si="109"/>
        <v/>
      </c>
      <c r="BS347" s="264" t="str">
        <f t="shared" si="110"/>
        <v/>
      </c>
    </row>
    <row r="348" spans="1:71" ht="12.75" customHeight="1">
      <c r="A348" s="217" t="str">
        <f>IF(' Peticions ET'!A338="", "",' Peticions ET'!A338)</f>
        <v/>
      </c>
      <c r="B348" s="167" t="str">
        <f t="shared" si="111"/>
        <v/>
      </c>
      <c r="C348" s="167" t="str">
        <f>IF(' Peticions ET'!B338="", "",' Peticions ET'!B338)</f>
        <v/>
      </c>
      <c r="D348" s="167" t="str">
        <f>IF(' Peticions ET'!C338="", "",' Peticions ET'!C338)</f>
        <v/>
      </c>
      <c r="E348" s="167" t="str">
        <f>IF(' Peticions ET'!D338="", "",' Peticions ET'!D338)</f>
        <v/>
      </c>
      <c r="F348" s="166" t="str">
        <f>IF(' Peticions ET'!E338="", "",' Peticions ET'!E338)</f>
        <v/>
      </c>
      <c r="G348" s="166" t="str">
        <f>IF(' Peticions ET'!F338="", "",' Peticions ET'!F338)</f>
        <v/>
      </c>
      <c r="H348" s="30" t="str">
        <f>IF(' Peticions ET'!G338="", "",' Peticions ET'!G338)</f>
        <v/>
      </c>
      <c r="I348" s="40" t="str">
        <f>IF(' Peticions ET'!H338="", "",' Peticions ET'!H338)</f>
        <v/>
      </c>
      <c r="J348" s="40" t="str">
        <f>IF(' Peticions ET'!I338="", "",' Peticions ET'!I338)</f>
        <v/>
      </c>
      <c r="K348" s="40" t="str">
        <f>IF(' Peticions ET'!J338="", "",' Peticions ET'!J338)</f>
        <v/>
      </c>
      <c r="L348" s="30" t="str">
        <f>IF(' Peticions ET'!K338="", "",' Peticions ET'!K338)</f>
        <v/>
      </c>
      <c r="M348" s="30" t="str">
        <f>IF(' Peticions ET'!L338="", "",' Peticions ET'!L338)</f>
        <v/>
      </c>
      <c r="N348" s="30" t="str">
        <f>IF(' Peticions ET'!M338="", "",' Peticions ET'!M338)</f>
        <v/>
      </c>
      <c r="O348" s="40" t="str">
        <f>IF(' Peticions ET'!O338="", "",' Peticions ET'!O338)</f>
        <v/>
      </c>
      <c r="P348" s="7" t="str">
        <f>IF(' Peticions ET'!N338="", "",' Peticions ET'!N338)</f>
        <v/>
      </c>
      <c r="Q348" s="31" t="str">
        <f>IF(' Peticions ET'!R338="", "",' Peticions ET'!R338)</f>
        <v/>
      </c>
      <c r="R348" s="31" t="str">
        <f>IF(' Peticions ET'!S338="", "",' Peticions ET'!S338)</f>
        <v/>
      </c>
      <c r="S348" t="str">
        <f>IF(' Peticions ET'!P338="", "",' Peticions ET'!P338)</f>
        <v/>
      </c>
      <c r="T348" s="264" t="str">
        <f>IF(' Peticions ET'!Q338="", "",' Peticions ET'!Q338)</f>
        <v/>
      </c>
      <c r="U348" s="1"/>
      <c r="V348" s="1"/>
      <c r="W348" s="3"/>
      <c r="X348" s="31"/>
      <c r="Y348" s="31"/>
      <c r="Z348" s="31"/>
      <c r="AA348" s="32"/>
      <c r="AB348" s="33"/>
      <c r="AC348" s="33"/>
      <c r="AD348" s="33"/>
      <c r="AE348" s="33"/>
      <c r="AF348" s="34"/>
      <c r="AG348" s="34"/>
      <c r="AH348" s="34"/>
      <c r="AI348" s="34"/>
      <c r="AJ348" s="35" t="str">
        <f>IF(' Peticions ET'!Z338="", "",' Peticions ET'!Z338)</f>
        <v/>
      </c>
      <c r="AK348" s="143"/>
      <c r="AL348" s="36"/>
      <c r="AM348" s="37" t="str">
        <f t="shared" si="97"/>
        <v/>
      </c>
      <c r="AN348" s="38" t="str">
        <f t="shared" si="98"/>
        <v/>
      </c>
      <c r="AO348" s="39" t="str">
        <f t="shared" si="99"/>
        <v/>
      </c>
      <c r="AP348" s="40" t="str">
        <f t="shared" si="100"/>
        <v/>
      </c>
      <c r="AQ348" s="229" t="str">
        <f t="shared" si="101"/>
        <v/>
      </c>
      <c r="AR348" s="220">
        <f>IF(A348="",0,IF(BJ348="S",COUNTIF($AQ$17:AQ348,AQ348),0))</f>
        <v>0</v>
      </c>
      <c r="AS348" s="41" t="str">
        <f t="shared" si="112"/>
        <v/>
      </c>
      <c r="AT348" s="42">
        <f xml:space="preserve"> IF(AS348&lt;&gt;"",VLOOKUP(AS348,Calculs!$B$2:$C$34,2,FALSE),0)</f>
        <v>0</v>
      </c>
      <c r="AU348" s="42">
        <f>IF(I348&lt;&gt;"",IF(LEFT(I348,1)="S", Calculs!$C$63,0),0)</f>
        <v>0</v>
      </c>
      <c r="AV348" s="42">
        <f>IF(J348&lt;&gt;"",IF(LEFT(J348,1)="S", Calculs!$C$53,0),0)</f>
        <v>0</v>
      </c>
      <c r="AW348" s="42">
        <f>IF(K348&lt;&gt;"",IF(LEFT(K348,1)="S", Calculs!$C$54,0),0)</f>
        <v>0</v>
      </c>
      <c r="AX348" s="43" t="str">
        <f t="shared" si="102"/>
        <v/>
      </c>
      <c r="AY348" s="43" t="str">
        <f t="shared" si="103"/>
        <v/>
      </c>
      <c r="AZ348" s="43">
        <f>SUMIF(Calculs!$B$2:$B$34,AX348,Calculs!$C$2:$C$34)</f>
        <v>0</v>
      </c>
      <c r="BA348" s="42">
        <f>IF(O348&lt;&gt;"",IF(LEFT(O348,1)="S", Calculs!$C$54,0),0)</f>
        <v>0</v>
      </c>
      <c r="BB348" s="42">
        <f>IF(P348&lt;&gt;"",IF(LEFT(P348,1)="S", Calculs!$C$53,0),0)</f>
        <v>0</v>
      </c>
      <c r="BC348" s="229" t="str">
        <f t="shared" si="104"/>
        <v/>
      </c>
      <c r="BD348" s="220">
        <f>IF(A348="",0, IF(BK348="S",COUNTIF($BC$17:BC348,BC348),0))</f>
        <v>0</v>
      </c>
      <c r="BE348" s="42">
        <f xml:space="preserve"> IF(Q348&lt;&gt;"",IF(Q348&lt;&gt;"Sense monitor",VLOOKUP(_xlfn.CONCAT(LEFT(Q348,2),IF(BF348="NO",".SA",".AA")),Calculs!$B$41:$C$48,2,FALSE),0),0)</f>
        <v>0</v>
      </c>
      <c r="BF348" s="42" t="str">
        <f t="shared" si="105"/>
        <v>NO</v>
      </c>
      <c r="BG348" s="43" t="str">
        <f t="shared" si="113"/>
        <v/>
      </c>
      <c r="BH348" s="42">
        <f>SUMIF(Calculs!$B$32:$B$36,TRIM(BG348),Calculs!$C$32:$C$36)</f>
        <v>0</v>
      </c>
      <c r="BI348" s="42">
        <f>IF(T348&lt;&gt;"",IF(LEFT(T348,1)="S", SUMIF(Calculs!$B$67:$B$70, TRIM(BG348), Calculs!$C$67:$C$70),0),0)</f>
        <v>0</v>
      </c>
      <c r="BJ348" s="40" t="str">
        <f t="shared" si="114"/>
        <v>N</v>
      </c>
      <c r="BK348" s="219" t="str">
        <f t="shared" si="106"/>
        <v>N</v>
      </c>
      <c r="BL348" s="42">
        <f t="shared" si="115"/>
        <v>0</v>
      </c>
      <c r="BM348" s="42"/>
      <c r="BN348" s="42"/>
      <c r="BO348" s="42">
        <f>IF(B348="",0,IF(AND(BJ348="S",AR348=1), VLOOKUP(B348,Calculs!$B$94:$D$99,3), 0) + IF(AND(BK348="S",BD348=1), VLOOKUP(B348,Calculs!$B$94:$F$99,5), 0))</f>
        <v>0</v>
      </c>
      <c r="BP348" s="40" t="str">
        <f t="shared" si="107"/>
        <v/>
      </c>
      <c r="BQ348" s="219" t="str">
        <f t="shared" si="108"/>
        <v/>
      </c>
      <c r="BR348" s="264" t="str">
        <f t="shared" si="109"/>
        <v/>
      </c>
      <c r="BS348" s="264" t="str">
        <f t="shared" si="110"/>
        <v/>
      </c>
    </row>
    <row r="349" spans="1:71" ht="12.75" customHeight="1">
      <c r="A349" s="217" t="str">
        <f>IF(' Peticions ET'!A339="", "",' Peticions ET'!A339)</f>
        <v/>
      </c>
      <c r="B349" s="167" t="str">
        <f t="shared" si="111"/>
        <v/>
      </c>
      <c r="C349" s="167" t="str">
        <f>IF(' Peticions ET'!B339="", "",' Peticions ET'!B339)</f>
        <v/>
      </c>
      <c r="D349" s="167" t="str">
        <f>IF(' Peticions ET'!C339="", "",' Peticions ET'!C339)</f>
        <v/>
      </c>
      <c r="E349" s="167" t="str">
        <f>IF(' Peticions ET'!D339="", "",' Peticions ET'!D339)</f>
        <v/>
      </c>
      <c r="F349" s="166" t="str">
        <f>IF(' Peticions ET'!E339="", "",' Peticions ET'!E339)</f>
        <v/>
      </c>
      <c r="G349" s="166" t="str">
        <f>IF(' Peticions ET'!F339="", "",' Peticions ET'!F339)</f>
        <v/>
      </c>
      <c r="H349" s="30" t="str">
        <f>IF(' Peticions ET'!G339="", "",' Peticions ET'!G339)</f>
        <v/>
      </c>
      <c r="I349" s="40" t="str">
        <f>IF(' Peticions ET'!H339="", "",' Peticions ET'!H339)</f>
        <v/>
      </c>
      <c r="J349" s="40" t="str">
        <f>IF(' Peticions ET'!I339="", "",' Peticions ET'!I339)</f>
        <v/>
      </c>
      <c r="K349" s="40" t="str">
        <f>IF(' Peticions ET'!J339="", "",' Peticions ET'!J339)</f>
        <v/>
      </c>
      <c r="L349" s="30" t="str">
        <f>IF(' Peticions ET'!K339="", "",' Peticions ET'!K339)</f>
        <v/>
      </c>
      <c r="M349" s="30" t="str">
        <f>IF(' Peticions ET'!L339="", "",' Peticions ET'!L339)</f>
        <v/>
      </c>
      <c r="N349" s="30" t="str">
        <f>IF(' Peticions ET'!M339="", "",' Peticions ET'!M339)</f>
        <v/>
      </c>
      <c r="O349" s="40" t="str">
        <f>IF(' Peticions ET'!O339="", "",' Peticions ET'!O339)</f>
        <v/>
      </c>
      <c r="P349" s="7" t="str">
        <f>IF(' Peticions ET'!N339="", "",' Peticions ET'!N339)</f>
        <v/>
      </c>
      <c r="Q349" s="31" t="str">
        <f>IF(' Peticions ET'!R339="", "",' Peticions ET'!R339)</f>
        <v/>
      </c>
      <c r="R349" s="31" t="str">
        <f>IF(' Peticions ET'!S339="", "",' Peticions ET'!S339)</f>
        <v/>
      </c>
      <c r="S349" t="str">
        <f>IF(' Peticions ET'!P339="", "",' Peticions ET'!P339)</f>
        <v/>
      </c>
      <c r="T349" s="264" t="str">
        <f>IF(' Peticions ET'!Q339="", "",' Peticions ET'!Q339)</f>
        <v/>
      </c>
      <c r="U349" s="1"/>
      <c r="V349" s="1"/>
      <c r="W349" s="3"/>
      <c r="X349" s="31"/>
      <c r="Y349" s="31"/>
      <c r="Z349" s="31"/>
      <c r="AA349" s="32"/>
      <c r="AB349" s="33"/>
      <c r="AC349" s="33"/>
      <c r="AD349" s="33"/>
      <c r="AE349" s="33"/>
      <c r="AF349" s="34"/>
      <c r="AG349" s="34"/>
      <c r="AH349" s="34"/>
      <c r="AI349" s="34"/>
      <c r="AJ349" s="35" t="str">
        <f>IF(' Peticions ET'!Z339="", "",' Peticions ET'!Z339)</f>
        <v/>
      </c>
      <c r="AK349" s="143"/>
      <c r="AL349" s="36"/>
      <c r="AM349" s="37" t="str">
        <f t="shared" si="97"/>
        <v/>
      </c>
      <c r="AN349" s="38" t="str">
        <f t="shared" si="98"/>
        <v/>
      </c>
      <c r="AO349" s="39" t="str">
        <f t="shared" si="99"/>
        <v/>
      </c>
      <c r="AP349" s="40" t="str">
        <f t="shared" si="100"/>
        <v/>
      </c>
      <c r="AQ349" s="229" t="str">
        <f t="shared" si="101"/>
        <v/>
      </c>
      <c r="AR349" s="220">
        <f>IF(A349="",0,IF(BJ349="S",COUNTIF($AQ$17:AQ349,AQ349),0))</f>
        <v>0</v>
      </c>
      <c r="AS349" s="41" t="str">
        <f t="shared" si="112"/>
        <v/>
      </c>
      <c r="AT349" s="42">
        <f xml:space="preserve"> IF(AS349&lt;&gt;"",VLOOKUP(AS349,Calculs!$B$2:$C$34,2,FALSE),0)</f>
        <v>0</v>
      </c>
      <c r="AU349" s="42">
        <f>IF(I349&lt;&gt;"",IF(LEFT(I349,1)="S", Calculs!$C$63,0),0)</f>
        <v>0</v>
      </c>
      <c r="AV349" s="42">
        <f>IF(J349&lt;&gt;"",IF(LEFT(J349,1)="S", Calculs!$C$53,0),0)</f>
        <v>0</v>
      </c>
      <c r="AW349" s="42">
        <f>IF(K349&lt;&gt;"",IF(LEFT(K349,1)="S", Calculs!$C$54,0),0)</f>
        <v>0</v>
      </c>
      <c r="AX349" s="43" t="str">
        <f t="shared" si="102"/>
        <v/>
      </c>
      <c r="AY349" s="43" t="str">
        <f t="shared" si="103"/>
        <v/>
      </c>
      <c r="AZ349" s="43">
        <f>SUMIF(Calculs!$B$2:$B$34,AX349,Calculs!$C$2:$C$34)</f>
        <v>0</v>
      </c>
      <c r="BA349" s="42">
        <f>IF(O349&lt;&gt;"",IF(LEFT(O349,1)="S", Calculs!$C$54,0),0)</f>
        <v>0</v>
      </c>
      <c r="BB349" s="42">
        <f>IF(P349&lt;&gt;"",IF(LEFT(P349,1)="S", Calculs!$C$53,0),0)</f>
        <v>0</v>
      </c>
      <c r="BC349" s="229" t="str">
        <f t="shared" si="104"/>
        <v/>
      </c>
      <c r="BD349" s="220">
        <f>IF(A349="",0, IF(BK349="S",COUNTIF($BC$17:BC349,BC349),0))</f>
        <v>0</v>
      </c>
      <c r="BE349" s="42">
        <f xml:space="preserve"> IF(Q349&lt;&gt;"",IF(Q349&lt;&gt;"Sense monitor",VLOOKUP(_xlfn.CONCAT(LEFT(Q349,2),IF(BF349="NO",".SA",".AA")),Calculs!$B$41:$C$48,2,FALSE),0),0)</f>
        <v>0</v>
      </c>
      <c r="BF349" s="42" t="str">
        <f t="shared" si="105"/>
        <v>NO</v>
      </c>
      <c r="BG349" s="43" t="str">
        <f t="shared" si="113"/>
        <v/>
      </c>
      <c r="BH349" s="42">
        <f>SUMIF(Calculs!$B$32:$B$36,TRIM(BG349),Calculs!$C$32:$C$36)</f>
        <v>0</v>
      </c>
      <c r="BI349" s="42">
        <f>IF(T349&lt;&gt;"",IF(LEFT(T349,1)="S", SUMIF(Calculs!$B$67:$B$70, TRIM(BG349), Calculs!$C$67:$C$70),0),0)</f>
        <v>0</v>
      </c>
      <c r="BJ349" s="40" t="str">
        <f t="shared" si="114"/>
        <v>N</v>
      </c>
      <c r="BK349" s="219" t="str">
        <f t="shared" si="106"/>
        <v>N</v>
      </c>
      <c r="BL349" s="42">
        <f t="shared" si="115"/>
        <v>0</v>
      </c>
      <c r="BM349" s="42"/>
      <c r="BN349" s="42"/>
      <c r="BO349" s="42">
        <f>IF(B349="",0,IF(AND(BJ349="S",AR349=1), VLOOKUP(B349,Calculs!$B$94:$D$99,3), 0) + IF(AND(BK349="S",BD349=1), VLOOKUP(B349,Calculs!$B$94:$F$99,5), 0))</f>
        <v>0</v>
      </c>
      <c r="BP349" s="40" t="str">
        <f t="shared" si="107"/>
        <v/>
      </c>
      <c r="BQ349" s="219" t="str">
        <f t="shared" si="108"/>
        <v/>
      </c>
      <c r="BR349" s="264" t="str">
        <f t="shared" si="109"/>
        <v/>
      </c>
      <c r="BS349" s="264" t="str">
        <f t="shared" si="110"/>
        <v/>
      </c>
    </row>
    <row r="350" spans="1:71" ht="12.75" customHeight="1">
      <c r="A350" s="217" t="str">
        <f>IF(' Peticions ET'!A340="", "",' Peticions ET'!A340)</f>
        <v/>
      </c>
      <c r="B350" s="167" t="str">
        <f t="shared" si="111"/>
        <v/>
      </c>
      <c r="C350" s="167" t="str">
        <f>IF(' Peticions ET'!B340="", "",' Peticions ET'!B340)</f>
        <v/>
      </c>
      <c r="D350" s="167" t="str">
        <f>IF(' Peticions ET'!C340="", "",' Peticions ET'!C340)</f>
        <v/>
      </c>
      <c r="E350" s="167" t="str">
        <f>IF(' Peticions ET'!D340="", "",' Peticions ET'!D340)</f>
        <v/>
      </c>
      <c r="F350" s="166" t="str">
        <f>IF(' Peticions ET'!E340="", "",' Peticions ET'!E340)</f>
        <v/>
      </c>
      <c r="G350" s="166" t="str">
        <f>IF(' Peticions ET'!F340="", "",' Peticions ET'!F340)</f>
        <v/>
      </c>
      <c r="H350" s="30" t="str">
        <f>IF(' Peticions ET'!G340="", "",' Peticions ET'!G340)</f>
        <v/>
      </c>
      <c r="I350" s="40" t="str">
        <f>IF(' Peticions ET'!H340="", "",' Peticions ET'!H340)</f>
        <v/>
      </c>
      <c r="J350" s="40" t="str">
        <f>IF(' Peticions ET'!I340="", "",' Peticions ET'!I340)</f>
        <v/>
      </c>
      <c r="K350" s="40" t="str">
        <f>IF(' Peticions ET'!J340="", "",' Peticions ET'!J340)</f>
        <v/>
      </c>
      <c r="L350" s="30" t="str">
        <f>IF(' Peticions ET'!K340="", "",' Peticions ET'!K340)</f>
        <v/>
      </c>
      <c r="M350" s="30" t="str">
        <f>IF(' Peticions ET'!L340="", "",' Peticions ET'!L340)</f>
        <v/>
      </c>
      <c r="N350" s="30" t="str">
        <f>IF(' Peticions ET'!M340="", "",' Peticions ET'!M340)</f>
        <v/>
      </c>
      <c r="O350" s="40" t="str">
        <f>IF(' Peticions ET'!O340="", "",' Peticions ET'!O340)</f>
        <v/>
      </c>
      <c r="P350" s="7" t="str">
        <f>IF(' Peticions ET'!N340="", "",' Peticions ET'!N340)</f>
        <v/>
      </c>
      <c r="Q350" s="31" t="str">
        <f>IF(' Peticions ET'!R340="", "",' Peticions ET'!R340)</f>
        <v/>
      </c>
      <c r="R350" s="31" t="str">
        <f>IF(' Peticions ET'!S340="", "",' Peticions ET'!S340)</f>
        <v/>
      </c>
      <c r="S350" t="str">
        <f>IF(' Peticions ET'!P340="", "",' Peticions ET'!P340)</f>
        <v/>
      </c>
      <c r="T350" s="264" t="str">
        <f>IF(' Peticions ET'!Q340="", "",' Peticions ET'!Q340)</f>
        <v/>
      </c>
      <c r="U350" s="1"/>
      <c r="V350" s="1"/>
      <c r="W350" s="3"/>
      <c r="X350" s="31"/>
      <c r="Y350" s="31"/>
      <c r="Z350" s="31"/>
      <c r="AA350" s="32"/>
      <c r="AB350" s="33"/>
      <c r="AC350" s="33"/>
      <c r="AD350" s="33"/>
      <c r="AE350" s="33"/>
      <c r="AF350" s="34"/>
      <c r="AG350" s="34"/>
      <c r="AH350" s="34"/>
      <c r="AI350" s="34"/>
      <c r="AJ350" s="35" t="str">
        <f>IF(' Peticions ET'!Z340="", "",' Peticions ET'!Z340)</f>
        <v/>
      </c>
      <c r="AK350" s="143"/>
      <c r="AL350" s="36"/>
      <c r="AM350" s="37" t="str">
        <f t="shared" si="97"/>
        <v/>
      </c>
      <c r="AN350" s="38" t="str">
        <f t="shared" si="98"/>
        <v/>
      </c>
      <c r="AO350" s="39" t="str">
        <f t="shared" si="99"/>
        <v/>
      </c>
      <c r="AP350" s="40" t="str">
        <f t="shared" si="100"/>
        <v/>
      </c>
      <c r="AQ350" s="229" t="str">
        <f t="shared" si="101"/>
        <v/>
      </c>
      <c r="AR350" s="220">
        <f>IF(A350="",0,IF(BJ350="S",COUNTIF($AQ$17:AQ350,AQ350),0))</f>
        <v>0</v>
      </c>
      <c r="AS350" s="41" t="str">
        <f t="shared" si="112"/>
        <v/>
      </c>
      <c r="AT350" s="42">
        <f xml:space="preserve"> IF(AS350&lt;&gt;"",VLOOKUP(AS350,Calculs!$B$2:$C$34,2,FALSE),0)</f>
        <v>0</v>
      </c>
      <c r="AU350" s="42">
        <f>IF(I350&lt;&gt;"",IF(LEFT(I350,1)="S", Calculs!$C$63,0),0)</f>
        <v>0</v>
      </c>
      <c r="AV350" s="42">
        <f>IF(J350&lt;&gt;"",IF(LEFT(J350,1)="S", Calculs!$C$53,0),0)</f>
        <v>0</v>
      </c>
      <c r="AW350" s="42">
        <f>IF(K350&lt;&gt;"",IF(LEFT(K350,1)="S", Calculs!$C$54,0),0)</f>
        <v>0</v>
      </c>
      <c r="AX350" s="43" t="str">
        <f t="shared" si="102"/>
        <v/>
      </c>
      <c r="AY350" s="43" t="str">
        <f t="shared" si="103"/>
        <v/>
      </c>
      <c r="AZ350" s="43">
        <f>SUMIF(Calculs!$B$2:$B$34,AX350,Calculs!$C$2:$C$34)</f>
        <v>0</v>
      </c>
      <c r="BA350" s="42">
        <f>IF(O350&lt;&gt;"",IF(LEFT(O350,1)="S", Calculs!$C$54,0),0)</f>
        <v>0</v>
      </c>
      <c r="BB350" s="42">
        <f>IF(P350&lt;&gt;"",IF(LEFT(P350,1)="S", Calculs!$C$53,0),0)</f>
        <v>0</v>
      </c>
      <c r="BC350" s="229" t="str">
        <f t="shared" si="104"/>
        <v/>
      </c>
      <c r="BD350" s="220">
        <f>IF(A350="",0, IF(BK350="S",COUNTIF($BC$17:BC350,BC350),0))</f>
        <v>0</v>
      </c>
      <c r="BE350" s="42">
        <f xml:space="preserve"> IF(Q350&lt;&gt;"",IF(Q350&lt;&gt;"Sense monitor",VLOOKUP(_xlfn.CONCAT(LEFT(Q350,2),IF(BF350="NO",".SA",".AA")),Calculs!$B$41:$C$48,2,FALSE),0),0)</f>
        <v>0</v>
      </c>
      <c r="BF350" s="42" t="str">
        <f t="shared" si="105"/>
        <v>NO</v>
      </c>
      <c r="BG350" s="43" t="str">
        <f t="shared" si="113"/>
        <v/>
      </c>
      <c r="BH350" s="42">
        <f>SUMIF(Calculs!$B$32:$B$36,TRIM(BG350),Calculs!$C$32:$C$36)</f>
        <v>0</v>
      </c>
      <c r="BI350" s="42">
        <f>IF(T350&lt;&gt;"",IF(LEFT(T350,1)="S", SUMIF(Calculs!$B$67:$B$70, TRIM(BG350), Calculs!$C$67:$C$70),0),0)</f>
        <v>0</v>
      </c>
      <c r="BJ350" s="40" t="str">
        <f t="shared" si="114"/>
        <v>N</v>
      </c>
      <c r="BK350" s="219" t="str">
        <f t="shared" si="106"/>
        <v>N</v>
      </c>
      <c r="BL350" s="42">
        <f t="shared" si="115"/>
        <v>0</v>
      </c>
      <c r="BM350" s="42"/>
      <c r="BN350" s="42"/>
      <c r="BO350" s="42">
        <f>IF(B350="",0,IF(AND(BJ350="S",AR350=1), VLOOKUP(B350,Calculs!$B$94:$D$99,3), 0) + IF(AND(BK350="S",BD350=1), VLOOKUP(B350,Calculs!$B$94:$F$99,5), 0))</f>
        <v>0</v>
      </c>
      <c r="BP350" s="40" t="str">
        <f t="shared" si="107"/>
        <v/>
      </c>
      <c r="BQ350" s="219" t="str">
        <f t="shared" si="108"/>
        <v/>
      </c>
      <c r="BR350" s="264" t="str">
        <f t="shared" si="109"/>
        <v/>
      </c>
      <c r="BS350" s="264" t="str">
        <f t="shared" si="110"/>
        <v/>
      </c>
    </row>
    <row r="351" spans="1:71" ht="12.75" customHeight="1">
      <c r="A351" s="217" t="str">
        <f>IF(' Peticions ET'!A341="", "",' Peticions ET'!A341)</f>
        <v/>
      </c>
      <c r="B351" s="167" t="str">
        <f t="shared" si="111"/>
        <v/>
      </c>
      <c r="C351" s="167" t="str">
        <f>IF(' Peticions ET'!B341="", "",' Peticions ET'!B341)</f>
        <v/>
      </c>
      <c r="D351" s="167" t="str">
        <f>IF(' Peticions ET'!C341="", "",' Peticions ET'!C341)</f>
        <v/>
      </c>
      <c r="E351" s="167" t="str">
        <f>IF(' Peticions ET'!D341="", "",' Peticions ET'!D341)</f>
        <v/>
      </c>
      <c r="F351" s="166" t="str">
        <f>IF(' Peticions ET'!E341="", "",' Peticions ET'!E341)</f>
        <v/>
      </c>
      <c r="G351" s="166" t="str">
        <f>IF(' Peticions ET'!F341="", "",' Peticions ET'!F341)</f>
        <v/>
      </c>
      <c r="H351" s="30" t="str">
        <f>IF(' Peticions ET'!G341="", "",' Peticions ET'!G341)</f>
        <v/>
      </c>
      <c r="I351" s="40" t="str">
        <f>IF(' Peticions ET'!H341="", "",' Peticions ET'!H341)</f>
        <v/>
      </c>
      <c r="J351" s="40" t="str">
        <f>IF(' Peticions ET'!I341="", "",' Peticions ET'!I341)</f>
        <v/>
      </c>
      <c r="K351" s="40" t="str">
        <f>IF(' Peticions ET'!J341="", "",' Peticions ET'!J341)</f>
        <v/>
      </c>
      <c r="L351" s="30" t="str">
        <f>IF(' Peticions ET'!K341="", "",' Peticions ET'!K341)</f>
        <v/>
      </c>
      <c r="M351" s="30" t="str">
        <f>IF(' Peticions ET'!L341="", "",' Peticions ET'!L341)</f>
        <v/>
      </c>
      <c r="N351" s="30" t="str">
        <f>IF(' Peticions ET'!M341="", "",' Peticions ET'!M341)</f>
        <v/>
      </c>
      <c r="O351" s="40" t="str">
        <f>IF(' Peticions ET'!O341="", "",' Peticions ET'!O341)</f>
        <v/>
      </c>
      <c r="P351" s="7" t="str">
        <f>IF(' Peticions ET'!N341="", "",' Peticions ET'!N341)</f>
        <v/>
      </c>
      <c r="Q351" s="31" t="str">
        <f>IF(' Peticions ET'!R341="", "",' Peticions ET'!R341)</f>
        <v/>
      </c>
      <c r="R351" s="31" t="str">
        <f>IF(' Peticions ET'!S341="", "",' Peticions ET'!S341)</f>
        <v/>
      </c>
      <c r="S351" t="str">
        <f>IF(' Peticions ET'!P341="", "",' Peticions ET'!P341)</f>
        <v/>
      </c>
      <c r="T351" s="264" t="str">
        <f>IF(' Peticions ET'!Q341="", "",' Peticions ET'!Q341)</f>
        <v/>
      </c>
      <c r="U351" s="1"/>
      <c r="V351" s="1"/>
      <c r="W351" s="3"/>
      <c r="X351" s="31"/>
      <c r="Y351" s="31"/>
      <c r="Z351" s="31"/>
      <c r="AA351" s="32"/>
      <c r="AB351" s="33"/>
      <c r="AC351" s="33"/>
      <c r="AD351" s="33"/>
      <c r="AE351" s="33"/>
      <c r="AF351" s="34"/>
      <c r="AG351" s="34"/>
      <c r="AH351" s="34"/>
      <c r="AI351" s="34"/>
      <c r="AJ351" s="35" t="str">
        <f>IF(' Peticions ET'!Z341="", "",' Peticions ET'!Z341)</f>
        <v/>
      </c>
      <c r="AK351" s="143"/>
      <c r="AL351" s="36"/>
      <c r="AM351" s="37" t="str">
        <f t="shared" si="97"/>
        <v/>
      </c>
      <c r="AN351" s="38" t="str">
        <f t="shared" si="98"/>
        <v/>
      </c>
      <c r="AO351" s="39" t="str">
        <f t="shared" si="99"/>
        <v/>
      </c>
      <c r="AP351" s="40" t="str">
        <f t="shared" si="100"/>
        <v/>
      </c>
      <c r="AQ351" s="229" t="str">
        <f t="shared" si="101"/>
        <v/>
      </c>
      <c r="AR351" s="220">
        <f>IF(A351="",0,IF(BJ351="S",COUNTIF($AQ$17:AQ351,AQ351),0))</f>
        <v>0</v>
      </c>
      <c r="AS351" s="41" t="str">
        <f t="shared" si="112"/>
        <v/>
      </c>
      <c r="AT351" s="42">
        <f xml:space="preserve"> IF(AS351&lt;&gt;"",VLOOKUP(AS351,Calculs!$B$2:$C$34,2,FALSE),0)</f>
        <v>0</v>
      </c>
      <c r="AU351" s="42">
        <f>IF(I351&lt;&gt;"",IF(LEFT(I351,1)="S", Calculs!$C$63,0),0)</f>
        <v>0</v>
      </c>
      <c r="AV351" s="42">
        <f>IF(J351&lt;&gt;"",IF(LEFT(J351,1)="S", Calculs!$C$53,0),0)</f>
        <v>0</v>
      </c>
      <c r="AW351" s="42">
        <f>IF(K351&lt;&gt;"",IF(LEFT(K351,1)="S", Calculs!$C$54,0),0)</f>
        <v>0</v>
      </c>
      <c r="AX351" s="43" t="str">
        <f t="shared" si="102"/>
        <v/>
      </c>
      <c r="AY351" s="43" t="str">
        <f t="shared" si="103"/>
        <v/>
      </c>
      <c r="AZ351" s="43">
        <f>SUMIF(Calculs!$B$2:$B$34,AX351,Calculs!$C$2:$C$34)</f>
        <v>0</v>
      </c>
      <c r="BA351" s="42">
        <f>IF(O351&lt;&gt;"",IF(LEFT(O351,1)="S", Calculs!$C$54,0),0)</f>
        <v>0</v>
      </c>
      <c r="BB351" s="42">
        <f>IF(P351&lt;&gt;"",IF(LEFT(P351,1)="S", Calculs!$C$53,0),0)</f>
        <v>0</v>
      </c>
      <c r="BC351" s="229" t="str">
        <f t="shared" si="104"/>
        <v/>
      </c>
      <c r="BD351" s="220">
        <f>IF(A351="",0, IF(BK351="S",COUNTIF($BC$17:BC351,BC351),0))</f>
        <v>0</v>
      </c>
      <c r="BE351" s="42">
        <f xml:space="preserve"> IF(Q351&lt;&gt;"",IF(Q351&lt;&gt;"Sense monitor",VLOOKUP(_xlfn.CONCAT(LEFT(Q351,2),IF(BF351="NO",".SA",".AA")),Calculs!$B$41:$C$48,2,FALSE),0),0)</f>
        <v>0</v>
      </c>
      <c r="BF351" s="42" t="str">
        <f t="shared" si="105"/>
        <v>NO</v>
      </c>
      <c r="BG351" s="43" t="str">
        <f t="shared" si="113"/>
        <v/>
      </c>
      <c r="BH351" s="42">
        <f>SUMIF(Calculs!$B$32:$B$36,TRIM(BG351),Calculs!$C$32:$C$36)</f>
        <v>0</v>
      </c>
      <c r="BI351" s="42">
        <f>IF(T351&lt;&gt;"",IF(LEFT(T351,1)="S", SUMIF(Calculs!$B$67:$B$70, TRIM(BG351), Calculs!$C$67:$C$70),0),0)</f>
        <v>0</v>
      </c>
      <c r="BJ351" s="40" t="str">
        <f t="shared" si="114"/>
        <v>N</v>
      </c>
      <c r="BK351" s="219" t="str">
        <f t="shared" si="106"/>
        <v>N</v>
      </c>
      <c r="BL351" s="42">
        <f t="shared" si="115"/>
        <v>0</v>
      </c>
      <c r="BM351" s="42"/>
      <c r="BN351" s="42"/>
      <c r="BO351" s="42">
        <f>IF(B351="",0,IF(AND(BJ351="S",AR351=1), VLOOKUP(B351,Calculs!$B$94:$D$99,3), 0) + IF(AND(BK351="S",BD351=1), VLOOKUP(B351,Calculs!$B$94:$F$99,5), 0))</f>
        <v>0</v>
      </c>
      <c r="BP351" s="40" t="str">
        <f t="shared" si="107"/>
        <v/>
      </c>
      <c r="BQ351" s="219" t="str">
        <f t="shared" si="108"/>
        <v/>
      </c>
      <c r="BR351" s="264" t="str">
        <f t="shared" si="109"/>
        <v/>
      </c>
      <c r="BS351" s="264" t="str">
        <f t="shared" si="110"/>
        <v/>
      </c>
    </row>
    <row r="352" spans="1:71" ht="12.75" customHeight="1">
      <c r="A352" s="217" t="str">
        <f>IF(' Peticions ET'!A342="", "",' Peticions ET'!A342)</f>
        <v/>
      </c>
      <c r="B352" s="167" t="str">
        <f t="shared" si="111"/>
        <v/>
      </c>
      <c r="C352" s="167" t="str">
        <f>IF(' Peticions ET'!B342="", "",' Peticions ET'!B342)</f>
        <v/>
      </c>
      <c r="D352" s="167" t="str">
        <f>IF(' Peticions ET'!C342="", "",' Peticions ET'!C342)</f>
        <v/>
      </c>
      <c r="E352" s="167" t="str">
        <f>IF(' Peticions ET'!D342="", "",' Peticions ET'!D342)</f>
        <v/>
      </c>
      <c r="F352" s="166" t="str">
        <f>IF(' Peticions ET'!E342="", "",' Peticions ET'!E342)</f>
        <v/>
      </c>
      <c r="G352" s="166" t="str">
        <f>IF(' Peticions ET'!F342="", "",' Peticions ET'!F342)</f>
        <v/>
      </c>
      <c r="H352" s="30" t="str">
        <f>IF(' Peticions ET'!G342="", "",' Peticions ET'!G342)</f>
        <v/>
      </c>
      <c r="I352" s="40" t="str">
        <f>IF(' Peticions ET'!H342="", "",' Peticions ET'!H342)</f>
        <v/>
      </c>
      <c r="J352" s="40" t="str">
        <f>IF(' Peticions ET'!I342="", "",' Peticions ET'!I342)</f>
        <v/>
      </c>
      <c r="K352" s="40" t="str">
        <f>IF(' Peticions ET'!J342="", "",' Peticions ET'!J342)</f>
        <v/>
      </c>
      <c r="L352" s="30" t="str">
        <f>IF(' Peticions ET'!K342="", "",' Peticions ET'!K342)</f>
        <v/>
      </c>
      <c r="M352" s="30" t="str">
        <f>IF(' Peticions ET'!L342="", "",' Peticions ET'!L342)</f>
        <v/>
      </c>
      <c r="N352" s="30" t="str">
        <f>IF(' Peticions ET'!M342="", "",' Peticions ET'!M342)</f>
        <v/>
      </c>
      <c r="O352" s="40" t="str">
        <f>IF(' Peticions ET'!O342="", "",' Peticions ET'!O342)</f>
        <v/>
      </c>
      <c r="P352" s="7" t="str">
        <f>IF(' Peticions ET'!N342="", "",' Peticions ET'!N342)</f>
        <v/>
      </c>
      <c r="Q352" s="31" t="str">
        <f>IF(' Peticions ET'!R342="", "",' Peticions ET'!R342)</f>
        <v/>
      </c>
      <c r="R352" s="31" t="str">
        <f>IF(' Peticions ET'!S342="", "",' Peticions ET'!S342)</f>
        <v/>
      </c>
      <c r="S352" t="str">
        <f>IF(' Peticions ET'!P342="", "",' Peticions ET'!P342)</f>
        <v/>
      </c>
      <c r="T352" s="264" t="str">
        <f>IF(' Peticions ET'!Q342="", "",' Peticions ET'!Q342)</f>
        <v/>
      </c>
      <c r="U352" s="1"/>
      <c r="V352" s="1"/>
      <c r="W352" s="3"/>
      <c r="X352" s="31"/>
      <c r="Y352" s="31"/>
      <c r="Z352" s="31"/>
      <c r="AA352" s="32"/>
      <c r="AB352" s="33"/>
      <c r="AC352" s="33"/>
      <c r="AD352" s="33"/>
      <c r="AE352" s="33"/>
      <c r="AF352" s="34"/>
      <c r="AG352" s="34"/>
      <c r="AH352" s="34"/>
      <c r="AI352" s="34"/>
      <c r="AJ352" s="35" t="str">
        <f>IF(' Peticions ET'!Z342="", "",' Peticions ET'!Z342)</f>
        <v/>
      </c>
      <c r="AK352" s="143"/>
      <c r="AL352" s="36"/>
      <c r="AM352" s="37" t="str">
        <f t="shared" si="97"/>
        <v/>
      </c>
      <c r="AN352" s="38" t="str">
        <f t="shared" si="98"/>
        <v/>
      </c>
      <c r="AO352" s="39" t="str">
        <f t="shared" si="99"/>
        <v/>
      </c>
      <c r="AP352" s="40" t="str">
        <f t="shared" si="100"/>
        <v/>
      </c>
      <c r="AQ352" s="229" t="str">
        <f t="shared" si="101"/>
        <v/>
      </c>
      <c r="AR352" s="220">
        <f>IF(A352="",0,IF(BJ352="S",COUNTIF($AQ$17:AQ352,AQ352),0))</f>
        <v>0</v>
      </c>
      <c r="AS352" s="41" t="str">
        <f t="shared" si="112"/>
        <v/>
      </c>
      <c r="AT352" s="42">
        <f xml:space="preserve"> IF(AS352&lt;&gt;"",VLOOKUP(AS352,Calculs!$B$2:$C$34,2,FALSE),0)</f>
        <v>0</v>
      </c>
      <c r="AU352" s="42">
        <f>IF(I352&lt;&gt;"",IF(LEFT(I352,1)="S", Calculs!$C$63,0),0)</f>
        <v>0</v>
      </c>
      <c r="AV352" s="42">
        <f>IF(J352&lt;&gt;"",IF(LEFT(J352,1)="S", Calculs!$C$53,0),0)</f>
        <v>0</v>
      </c>
      <c r="AW352" s="42">
        <f>IF(K352&lt;&gt;"",IF(LEFT(K352,1)="S", Calculs!$C$54,0),0)</f>
        <v>0</v>
      </c>
      <c r="AX352" s="43" t="str">
        <f t="shared" si="102"/>
        <v/>
      </c>
      <c r="AY352" s="43" t="str">
        <f t="shared" si="103"/>
        <v/>
      </c>
      <c r="AZ352" s="43">
        <f>SUMIF(Calculs!$B$2:$B$34,AX352,Calculs!$C$2:$C$34)</f>
        <v>0</v>
      </c>
      <c r="BA352" s="42">
        <f>IF(O352&lt;&gt;"",IF(LEFT(O352,1)="S", Calculs!$C$54,0),0)</f>
        <v>0</v>
      </c>
      <c r="BB352" s="42">
        <f>IF(P352&lt;&gt;"",IF(LEFT(P352,1)="S", Calculs!$C$53,0),0)</f>
        <v>0</v>
      </c>
      <c r="BC352" s="229" t="str">
        <f t="shared" si="104"/>
        <v/>
      </c>
      <c r="BD352" s="220">
        <f>IF(A352="",0, IF(BK352="S",COUNTIF($BC$17:BC352,BC352),0))</f>
        <v>0</v>
      </c>
      <c r="BE352" s="42">
        <f xml:space="preserve"> IF(Q352&lt;&gt;"",IF(Q352&lt;&gt;"Sense monitor",VLOOKUP(_xlfn.CONCAT(LEFT(Q352,2),IF(BF352="NO",".SA",".AA")),Calculs!$B$41:$C$48,2,FALSE),0),0)</f>
        <v>0</v>
      </c>
      <c r="BF352" s="42" t="str">
        <f t="shared" si="105"/>
        <v>NO</v>
      </c>
      <c r="BG352" s="43" t="str">
        <f t="shared" si="113"/>
        <v/>
      </c>
      <c r="BH352" s="42">
        <f>SUMIF(Calculs!$B$32:$B$36,TRIM(BG352),Calculs!$C$32:$C$36)</f>
        <v>0</v>
      </c>
      <c r="BI352" s="42">
        <f>IF(T352&lt;&gt;"",IF(LEFT(T352,1)="S", SUMIF(Calculs!$B$67:$B$70, TRIM(BG352), Calculs!$C$67:$C$70),0),0)</f>
        <v>0</v>
      </c>
      <c r="BJ352" s="40" t="str">
        <f t="shared" si="114"/>
        <v>N</v>
      </c>
      <c r="BK352" s="219" t="str">
        <f t="shared" si="106"/>
        <v>N</v>
      </c>
      <c r="BL352" s="42">
        <f t="shared" si="115"/>
        <v>0</v>
      </c>
      <c r="BM352" s="42"/>
      <c r="BN352" s="42"/>
      <c r="BO352" s="42">
        <f>IF(B352="",0,IF(AND(BJ352="S",AR352=1), VLOOKUP(B352,Calculs!$B$94:$D$99,3), 0) + IF(AND(BK352="S",BD352=1), VLOOKUP(B352,Calculs!$B$94:$F$99,5), 0))</f>
        <v>0</v>
      </c>
      <c r="BP352" s="40" t="str">
        <f t="shared" si="107"/>
        <v/>
      </c>
      <c r="BQ352" s="219" t="str">
        <f t="shared" si="108"/>
        <v/>
      </c>
      <c r="BR352" s="264" t="str">
        <f t="shared" si="109"/>
        <v/>
      </c>
      <c r="BS352" s="264" t="str">
        <f t="shared" si="110"/>
        <v/>
      </c>
    </row>
    <row r="353" spans="1:71" ht="12.75" customHeight="1">
      <c r="A353" s="217" t="str">
        <f>IF(' Peticions ET'!A343="", "",' Peticions ET'!A343)</f>
        <v/>
      </c>
      <c r="B353" s="167" t="str">
        <f t="shared" si="111"/>
        <v/>
      </c>
      <c r="C353" s="167" t="str">
        <f>IF(' Peticions ET'!B343="", "",' Peticions ET'!B343)</f>
        <v/>
      </c>
      <c r="D353" s="167" t="str">
        <f>IF(' Peticions ET'!C343="", "",' Peticions ET'!C343)</f>
        <v/>
      </c>
      <c r="E353" s="167" t="str">
        <f>IF(' Peticions ET'!D343="", "",' Peticions ET'!D343)</f>
        <v/>
      </c>
      <c r="F353" s="166" t="str">
        <f>IF(' Peticions ET'!E343="", "",' Peticions ET'!E343)</f>
        <v/>
      </c>
      <c r="G353" s="166" t="str">
        <f>IF(' Peticions ET'!F343="", "",' Peticions ET'!F343)</f>
        <v/>
      </c>
      <c r="H353" s="30" t="str">
        <f>IF(' Peticions ET'!G343="", "",' Peticions ET'!G343)</f>
        <v/>
      </c>
      <c r="I353" s="40" t="str">
        <f>IF(' Peticions ET'!H343="", "",' Peticions ET'!H343)</f>
        <v/>
      </c>
      <c r="J353" s="40" t="str">
        <f>IF(' Peticions ET'!I343="", "",' Peticions ET'!I343)</f>
        <v/>
      </c>
      <c r="K353" s="40" t="str">
        <f>IF(' Peticions ET'!J343="", "",' Peticions ET'!J343)</f>
        <v/>
      </c>
      <c r="L353" s="30" t="str">
        <f>IF(' Peticions ET'!K343="", "",' Peticions ET'!K343)</f>
        <v/>
      </c>
      <c r="M353" s="30" t="str">
        <f>IF(' Peticions ET'!L343="", "",' Peticions ET'!L343)</f>
        <v/>
      </c>
      <c r="N353" s="30" t="str">
        <f>IF(' Peticions ET'!M343="", "",' Peticions ET'!M343)</f>
        <v/>
      </c>
      <c r="O353" s="40" t="str">
        <f>IF(' Peticions ET'!O343="", "",' Peticions ET'!O343)</f>
        <v/>
      </c>
      <c r="P353" s="7" t="str">
        <f>IF(' Peticions ET'!N343="", "",' Peticions ET'!N343)</f>
        <v/>
      </c>
      <c r="Q353" s="31" t="str">
        <f>IF(' Peticions ET'!R343="", "",' Peticions ET'!R343)</f>
        <v/>
      </c>
      <c r="R353" s="31" t="str">
        <f>IF(' Peticions ET'!S343="", "",' Peticions ET'!S343)</f>
        <v/>
      </c>
      <c r="S353" t="str">
        <f>IF(' Peticions ET'!P343="", "",' Peticions ET'!P343)</f>
        <v/>
      </c>
      <c r="T353" s="264" t="str">
        <f>IF(' Peticions ET'!Q343="", "",' Peticions ET'!Q343)</f>
        <v/>
      </c>
      <c r="U353" s="1"/>
      <c r="V353" s="1"/>
      <c r="W353" s="3"/>
      <c r="X353" s="31"/>
      <c r="Y353" s="31"/>
      <c r="Z353" s="31"/>
      <c r="AA353" s="32"/>
      <c r="AB353" s="33"/>
      <c r="AC353" s="33"/>
      <c r="AD353" s="33"/>
      <c r="AE353" s="33"/>
      <c r="AF353" s="34"/>
      <c r="AG353" s="34"/>
      <c r="AH353" s="34"/>
      <c r="AI353" s="34"/>
      <c r="AJ353" s="35" t="str">
        <f>IF(' Peticions ET'!Z343="", "",' Peticions ET'!Z343)</f>
        <v/>
      </c>
      <c r="AK353" s="143"/>
      <c r="AL353" s="36"/>
      <c r="AM353" s="37" t="str">
        <f t="shared" si="97"/>
        <v/>
      </c>
      <c r="AN353" s="38" t="str">
        <f t="shared" si="98"/>
        <v/>
      </c>
      <c r="AO353" s="39" t="str">
        <f t="shared" si="99"/>
        <v/>
      </c>
      <c r="AP353" s="40" t="str">
        <f t="shared" si="100"/>
        <v/>
      </c>
      <c r="AQ353" s="229" t="str">
        <f t="shared" si="101"/>
        <v/>
      </c>
      <c r="AR353" s="220">
        <f>IF(A353="",0,IF(BJ353="S",COUNTIF($AQ$17:AQ353,AQ353),0))</f>
        <v>0</v>
      </c>
      <c r="AS353" s="41" t="str">
        <f t="shared" si="112"/>
        <v/>
      </c>
      <c r="AT353" s="42">
        <f xml:space="preserve"> IF(AS353&lt;&gt;"",VLOOKUP(AS353,Calculs!$B$2:$C$34,2,FALSE),0)</f>
        <v>0</v>
      </c>
      <c r="AU353" s="42">
        <f>IF(I353&lt;&gt;"",IF(LEFT(I353,1)="S", Calculs!$C$63,0),0)</f>
        <v>0</v>
      </c>
      <c r="AV353" s="42">
        <f>IF(J353&lt;&gt;"",IF(LEFT(J353,1)="S", Calculs!$C$53,0),0)</f>
        <v>0</v>
      </c>
      <c r="AW353" s="42">
        <f>IF(K353&lt;&gt;"",IF(LEFT(K353,1)="S", Calculs!$C$54,0),0)</f>
        <v>0</v>
      </c>
      <c r="AX353" s="43" t="str">
        <f t="shared" si="102"/>
        <v/>
      </c>
      <c r="AY353" s="43" t="str">
        <f t="shared" si="103"/>
        <v/>
      </c>
      <c r="AZ353" s="43">
        <f>SUMIF(Calculs!$B$2:$B$34,AX353,Calculs!$C$2:$C$34)</f>
        <v>0</v>
      </c>
      <c r="BA353" s="42">
        <f>IF(O353&lt;&gt;"",IF(LEFT(O353,1)="S", Calculs!$C$54,0),0)</f>
        <v>0</v>
      </c>
      <c r="BB353" s="42">
        <f>IF(P353&lt;&gt;"",IF(LEFT(P353,1)="S", Calculs!$C$53,0),0)</f>
        <v>0</v>
      </c>
      <c r="BC353" s="229" t="str">
        <f t="shared" si="104"/>
        <v/>
      </c>
      <c r="BD353" s="220">
        <f>IF(A353="",0, IF(BK353="S",COUNTIF($BC$17:BC353,BC353),0))</f>
        <v>0</v>
      </c>
      <c r="BE353" s="42">
        <f xml:space="preserve"> IF(Q353&lt;&gt;"",IF(Q353&lt;&gt;"Sense monitor",VLOOKUP(_xlfn.CONCAT(LEFT(Q353,2),IF(BF353="NO",".SA",".AA")),Calculs!$B$41:$C$48,2,FALSE),0),0)</f>
        <v>0</v>
      </c>
      <c r="BF353" s="42" t="str">
        <f t="shared" si="105"/>
        <v>NO</v>
      </c>
      <c r="BG353" s="43" t="str">
        <f t="shared" si="113"/>
        <v/>
      </c>
      <c r="BH353" s="42">
        <f>SUMIF(Calculs!$B$32:$B$36,TRIM(BG353),Calculs!$C$32:$C$36)</f>
        <v>0</v>
      </c>
      <c r="BI353" s="42">
        <f>IF(T353&lt;&gt;"",IF(LEFT(T353,1)="S", SUMIF(Calculs!$B$67:$B$70, TRIM(BG353), Calculs!$C$67:$C$70),0),0)</f>
        <v>0</v>
      </c>
      <c r="BJ353" s="40" t="str">
        <f t="shared" si="114"/>
        <v>N</v>
      </c>
      <c r="BK353" s="219" t="str">
        <f t="shared" si="106"/>
        <v>N</v>
      </c>
      <c r="BL353" s="42">
        <f t="shared" si="115"/>
        <v>0</v>
      </c>
      <c r="BM353" s="42"/>
      <c r="BN353" s="42"/>
      <c r="BO353" s="42">
        <f>IF(B353="",0,IF(AND(BJ353="S",AR353=1), VLOOKUP(B353,Calculs!$B$94:$D$99,3), 0) + IF(AND(BK353="S",BD353=1), VLOOKUP(B353,Calculs!$B$94:$F$99,5), 0))</f>
        <v>0</v>
      </c>
      <c r="BP353" s="40" t="str">
        <f t="shared" si="107"/>
        <v/>
      </c>
      <c r="BQ353" s="219" t="str">
        <f t="shared" si="108"/>
        <v/>
      </c>
      <c r="BR353" s="264" t="str">
        <f t="shared" si="109"/>
        <v/>
      </c>
      <c r="BS353" s="264" t="str">
        <f t="shared" si="110"/>
        <v/>
      </c>
    </row>
    <row r="354" spans="1:71" ht="12.75" customHeight="1">
      <c r="A354" s="217" t="str">
        <f>IF(' Peticions ET'!A344="", "",' Peticions ET'!A344)</f>
        <v/>
      </c>
      <c r="B354" s="167" t="str">
        <f t="shared" si="111"/>
        <v/>
      </c>
      <c r="C354" s="167" t="str">
        <f>IF(' Peticions ET'!B344="", "",' Peticions ET'!B344)</f>
        <v/>
      </c>
      <c r="D354" s="167" t="str">
        <f>IF(' Peticions ET'!C344="", "",' Peticions ET'!C344)</f>
        <v/>
      </c>
      <c r="E354" s="167" t="str">
        <f>IF(' Peticions ET'!D344="", "",' Peticions ET'!D344)</f>
        <v/>
      </c>
      <c r="F354" s="166" t="str">
        <f>IF(' Peticions ET'!E344="", "",' Peticions ET'!E344)</f>
        <v/>
      </c>
      <c r="G354" s="166" t="str">
        <f>IF(' Peticions ET'!F344="", "",' Peticions ET'!F344)</f>
        <v/>
      </c>
      <c r="H354" s="30" t="str">
        <f>IF(' Peticions ET'!G344="", "",' Peticions ET'!G344)</f>
        <v/>
      </c>
      <c r="I354" s="40" t="str">
        <f>IF(' Peticions ET'!H344="", "",' Peticions ET'!H344)</f>
        <v/>
      </c>
      <c r="J354" s="40" t="str">
        <f>IF(' Peticions ET'!I344="", "",' Peticions ET'!I344)</f>
        <v/>
      </c>
      <c r="K354" s="40" t="str">
        <f>IF(' Peticions ET'!J344="", "",' Peticions ET'!J344)</f>
        <v/>
      </c>
      <c r="L354" s="30" t="str">
        <f>IF(' Peticions ET'!K344="", "",' Peticions ET'!K344)</f>
        <v/>
      </c>
      <c r="M354" s="30" t="str">
        <f>IF(' Peticions ET'!L344="", "",' Peticions ET'!L344)</f>
        <v/>
      </c>
      <c r="N354" s="30" t="str">
        <f>IF(' Peticions ET'!M344="", "",' Peticions ET'!M344)</f>
        <v/>
      </c>
      <c r="O354" s="40" t="str">
        <f>IF(' Peticions ET'!O344="", "",' Peticions ET'!O344)</f>
        <v/>
      </c>
      <c r="P354" s="7" t="str">
        <f>IF(' Peticions ET'!N344="", "",' Peticions ET'!N344)</f>
        <v/>
      </c>
      <c r="Q354" s="31" t="str">
        <f>IF(' Peticions ET'!R344="", "",' Peticions ET'!R344)</f>
        <v/>
      </c>
      <c r="R354" s="31" t="str">
        <f>IF(' Peticions ET'!S344="", "",' Peticions ET'!S344)</f>
        <v/>
      </c>
      <c r="S354" t="str">
        <f>IF(' Peticions ET'!P344="", "",' Peticions ET'!P344)</f>
        <v/>
      </c>
      <c r="T354" s="264" t="str">
        <f>IF(' Peticions ET'!Q344="", "",' Peticions ET'!Q344)</f>
        <v/>
      </c>
      <c r="U354" s="1"/>
      <c r="V354" s="1"/>
      <c r="W354" s="3"/>
      <c r="X354" s="31"/>
      <c r="Y354" s="31"/>
      <c r="Z354" s="31"/>
      <c r="AA354" s="32"/>
      <c r="AB354" s="33"/>
      <c r="AC354" s="33"/>
      <c r="AD354" s="33"/>
      <c r="AE354" s="33"/>
      <c r="AF354" s="34"/>
      <c r="AG354" s="34"/>
      <c r="AH354" s="34"/>
      <c r="AI354" s="34"/>
      <c r="AJ354" s="35" t="str">
        <f>IF(' Peticions ET'!Z344="", "",' Peticions ET'!Z344)</f>
        <v/>
      </c>
      <c r="AK354" s="143"/>
      <c r="AL354" s="36"/>
      <c r="AM354" s="37" t="str">
        <f t="shared" si="97"/>
        <v/>
      </c>
      <c r="AN354" s="38" t="str">
        <f t="shared" si="98"/>
        <v/>
      </c>
      <c r="AO354" s="39" t="str">
        <f t="shared" si="99"/>
        <v/>
      </c>
      <c r="AP354" s="40" t="str">
        <f t="shared" si="100"/>
        <v/>
      </c>
      <c r="AQ354" s="229" t="str">
        <f t="shared" si="101"/>
        <v/>
      </c>
      <c r="AR354" s="220">
        <f>IF(A354="",0,IF(BJ354="S",COUNTIF($AQ$17:AQ354,AQ354),0))</f>
        <v>0</v>
      </c>
      <c r="AS354" s="41" t="str">
        <f t="shared" si="112"/>
        <v/>
      </c>
      <c r="AT354" s="42">
        <f xml:space="preserve"> IF(AS354&lt;&gt;"",VLOOKUP(AS354,Calculs!$B$2:$C$34,2,FALSE),0)</f>
        <v>0</v>
      </c>
      <c r="AU354" s="42">
        <f>IF(I354&lt;&gt;"",IF(LEFT(I354,1)="S", Calculs!$C$63,0),0)</f>
        <v>0</v>
      </c>
      <c r="AV354" s="42">
        <f>IF(J354&lt;&gt;"",IF(LEFT(J354,1)="S", Calculs!$C$53,0),0)</f>
        <v>0</v>
      </c>
      <c r="AW354" s="42">
        <f>IF(K354&lt;&gt;"",IF(LEFT(K354,1)="S", Calculs!$C$54,0),0)</f>
        <v>0</v>
      </c>
      <c r="AX354" s="43" t="str">
        <f t="shared" si="102"/>
        <v/>
      </c>
      <c r="AY354" s="43" t="str">
        <f t="shared" si="103"/>
        <v/>
      </c>
      <c r="AZ354" s="43">
        <f>SUMIF(Calculs!$B$2:$B$34,AX354,Calculs!$C$2:$C$34)</f>
        <v>0</v>
      </c>
      <c r="BA354" s="42">
        <f>IF(O354&lt;&gt;"",IF(LEFT(O354,1)="S", Calculs!$C$54,0),0)</f>
        <v>0</v>
      </c>
      <c r="BB354" s="42">
        <f>IF(P354&lt;&gt;"",IF(LEFT(P354,1)="S", Calculs!$C$53,0),0)</f>
        <v>0</v>
      </c>
      <c r="BC354" s="229" t="str">
        <f t="shared" si="104"/>
        <v/>
      </c>
      <c r="BD354" s="220">
        <f>IF(A354="",0, IF(BK354="S",COUNTIF($BC$17:BC354,BC354),0))</f>
        <v>0</v>
      </c>
      <c r="BE354" s="42">
        <f xml:space="preserve"> IF(Q354&lt;&gt;"",IF(Q354&lt;&gt;"Sense monitor",VLOOKUP(_xlfn.CONCAT(LEFT(Q354,2),IF(BF354="NO",".SA",".AA")),Calculs!$B$41:$C$48,2,FALSE),0),0)</f>
        <v>0</v>
      </c>
      <c r="BF354" s="42" t="str">
        <f t="shared" si="105"/>
        <v>NO</v>
      </c>
      <c r="BG354" s="43" t="str">
        <f t="shared" si="113"/>
        <v/>
      </c>
      <c r="BH354" s="42">
        <f>SUMIF(Calculs!$B$32:$B$36,TRIM(BG354),Calculs!$C$32:$C$36)</f>
        <v>0</v>
      </c>
      <c r="BI354" s="42">
        <f>IF(T354&lt;&gt;"",IF(LEFT(T354,1)="S", SUMIF(Calculs!$B$67:$B$70, TRIM(BG354), Calculs!$C$67:$C$70),0),0)</f>
        <v>0</v>
      </c>
      <c r="BJ354" s="40" t="str">
        <f t="shared" si="114"/>
        <v>N</v>
      </c>
      <c r="BK354" s="219" t="str">
        <f t="shared" si="106"/>
        <v>N</v>
      </c>
      <c r="BL354" s="42">
        <f t="shared" si="115"/>
        <v>0</v>
      </c>
      <c r="BM354" s="42"/>
      <c r="BN354" s="42"/>
      <c r="BO354" s="42">
        <f>IF(B354="",0,IF(AND(BJ354="S",AR354=1), VLOOKUP(B354,Calculs!$B$94:$D$99,3), 0) + IF(AND(BK354="S",BD354=1), VLOOKUP(B354,Calculs!$B$94:$F$99,5), 0))</f>
        <v>0</v>
      </c>
      <c r="BP354" s="40" t="str">
        <f t="shared" si="107"/>
        <v/>
      </c>
      <c r="BQ354" s="219" t="str">
        <f t="shared" si="108"/>
        <v/>
      </c>
      <c r="BR354" s="264" t="str">
        <f t="shared" si="109"/>
        <v/>
      </c>
      <c r="BS354" s="264" t="str">
        <f t="shared" si="110"/>
        <v/>
      </c>
    </row>
    <row r="355" spans="1:71" ht="12.75" customHeight="1">
      <c r="A355" s="217" t="str">
        <f>IF(' Peticions ET'!A345="", "",' Peticions ET'!A345)</f>
        <v/>
      </c>
      <c r="B355" s="167" t="str">
        <f t="shared" si="111"/>
        <v/>
      </c>
      <c r="C355" s="167" t="str">
        <f>IF(' Peticions ET'!B345="", "",' Peticions ET'!B345)</f>
        <v/>
      </c>
      <c r="D355" s="167" t="str">
        <f>IF(' Peticions ET'!C345="", "",' Peticions ET'!C345)</f>
        <v/>
      </c>
      <c r="E355" s="167" t="str">
        <f>IF(' Peticions ET'!D345="", "",' Peticions ET'!D345)</f>
        <v/>
      </c>
      <c r="F355" s="166" t="str">
        <f>IF(' Peticions ET'!E345="", "",' Peticions ET'!E345)</f>
        <v/>
      </c>
      <c r="G355" s="166" t="str">
        <f>IF(' Peticions ET'!F345="", "",' Peticions ET'!F345)</f>
        <v/>
      </c>
      <c r="H355" s="30" t="str">
        <f>IF(' Peticions ET'!G345="", "",' Peticions ET'!G345)</f>
        <v/>
      </c>
      <c r="I355" s="40" t="str">
        <f>IF(' Peticions ET'!H345="", "",' Peticions ET'!H345)</f>
        <v/>
      </c>
      <c r="J355" s="40" t="str">
        <f>IF(' Peticions ET'!I345="", "",' Peticions ET'!I345)</f>
        <v/>
      </c>
      <c r="K355" s="40" t="str">
        <f>IF(' Peticions ET'!J345="", "",' Peticions ET'!J345)</f>
        <v/>
      </c>
      <c r="L355" s="30" t="str">
        <f>IF(' Peticions ET'!K345="", "",' Peticions ET'!K345)</f>
        <v/>
      </c>
      <c r="M355" s="30" t="str">
        <f>IF(' Peticions ET'!L345="", "",' Peticions ET'!L345)</f>
        <v/>
      </c>
      <c r="N355" s="30" t="str">
        <f>IF(' Peticions ET'!M345="", "",' Peticions ET'!M345)</f>
        <v/>
      </c>
      <c r="O355" s="40" t="str">
        <f>IF(' Peticions ET'!O345="", "",' Peticions ET'!O345)</f>
        <v/>
      </c>
      <c r="P355" s="7" t="str">
        <f>IF(' Peticions ET'!N345="", "",' Peticions ET'!N345)</f>
        <v/>
      </c>
      <c r="Q355" s="31" t="str">
        <f>IF(' Peticions ET'!R345="", "",' Peticions ET'!R345)</f>
        <v/>
      </c>
      <c r="R355" s="31" t="str">
        <f>IF(' Peticions ET'!S345="", "",' Peticions ET'!S345)</f>
        <v/>
      </c>
      <c r="S355" t="str">
        <f>IF(' Peticions ET'!P345="", "",' Peticions ET'!P345)</f>
        <v/>
      </c>
      <c r="T355" s="264" t="str">
        <f>IF(' Peticions ET'!Q345="", "",' Peticions ET'!Q345)</f>
        <v/>
      </c>
      <c r="U355" s="1"/>
      <c r="V355" s="1"/>
      <c r="W355" s="3"/>
      <c r="X355" s="31"/>
      <c r="Y355" s="31"/>
      <c r="Z355" s="31"/>
      <c r="AA355" s="32"/>
      <c r="AB355" s="33"/>
      <c r="AC355" s="33"/>
      <c r="AD355" s="33"/>
      <c r="AE355" s="33"/>
      <c r="AF355" s="34"/>
      <c r="AG355" s="34"/>
      <c r="AH355" s="34"/>
      <c r="AI355" s="34"/>
      <c r="AJ355" s="35" t="str">
        <f>IF(' Peticions ET'!Z345="", "",' Peticions ET'!Z345)</f>
        <v/>
      </c>
      <c r="AK355" s="143"/>
      <c r="AL355" s="36"/>
      <c r="AM355" s="37" t="str">
        <f t="shared" si="97"/>
        <v/>
      </c>
      <c r="AN355" s="38" t="str">
        <f t="shared" si="98"/>
        <v/>
      </c>
      <c r="AO355" s="39" t="str">
        <f t="shared" si="99"/>
        <v/>
      </c>
      <c r="AP355" s="40" t="str">
        <f t="shared" si="100"/>
        <v/>
      </c>
      <c r="AQ355" s="229" t="str">
        <f t="shared" si="101"/>
        <v/>
      </c>
      <c r="AR355" s="220">
        <f>IF(A355="",0,IF(BJ355="S",COUNTIF($AQ$17:AQ355,AQ355),0))</f>
        <v>0</v>
      </c>
      <c r="AS355" s="41" t="str">
        <f t="shared" si="112"/>
        <v/>
      </c>
      <c r="AT355" s="42">
        <f xml:space="preserve"> IF(AS355&lt;&gt;"",VLOOKUP(AS355,Calculs!$B$2:$C$34,2,FALSE),0)</f>
        <v>0</v>
      </c>
      <c r="AU355" s="42">
        <f>IF(I355&lt;&gt;"",IF(LEFT(I355,1)="S", Calculs!$C$63,0),0)</f>
        <v>0</v>
      </c>
      <c r="AV355" s="42">
        <f>IF(J355&lt;&gt;"",IF(LEFT(J355,1)="S", Calculs!$C$53,0),0)</f>
        <v>0</v>
      </c>
      <c r="AW355" s="42">
        <f>IF(K355&lt;&gt;"",IF(LEFT(K355,1)="S", Calculs!$C$54,0),0)</f>
        <v>0</v>
      </c>
      <c r="AX355" s="43" t="str">
        <f t="shared" si="102"/>
        <v/>
      </c>
      <c r="AY355" s="43" t="str">
        <f t="shared" si="103"/>
        <v/>
      </c>
      <c r="AZ355" s="43">
        <f>SUMIF(Calculs!$B$2:$B$34,AX355,Calculs!$C$2:$C$34)</f>
        <v>0</v>
      </c>
      <c r="BA355" s="42">
        <f>IF(O355&lt;&gt;"",IF(LEFT(O355,1)="S", Calculs!$C$54,0),0)</f>
        <v>0</v>
      </c>
      <c r="BB355" s="42">
        <f>IF(P355&lt;&gt;"",IF(LEFT(P355,1)="S", Calculs!$C$53,0),0)</f>
        <v>0</v>
      </c>
      <c r="BC355" s="229" t="str">
        <f t="shared" si="104"/>
        <v/>
      </c>
      <c r="BD355" s="220">
        <f>IF(A355="",0, IF(BK355="S",COUNTIF($BC$17:BC355,BC355),0))</f>
        <v>0</v>
      </c>
      <c r="BE355" s="42">
        <f xml:space="preserve"> IF(Q355&lt;&gt;"",IF(Q355&lt;&gt;"Sense monitor",VLOOKUP(_xlfn.CONCAT(LEFT(Q355,2),IF(BF355="NO",".SA",".AA")),Calculs!$B$41:$C$48,2,FALSE),0),0)</f>
        <v>0</v>
      </c>
      <c r="BF355" s="42" t="str">
        <f t="shared" si="105"/>
        <v>NO</v>
      </c>
      <c r="BG355" s="43" t="str">
        <f t="shared" si="113"/>
        <v/>
      </c>
      <c r="BH355" s="42">
        <f>SUMIF(Calculs!$B$32:$B$36,TRIM(BG355),Calculs!$C$32:$C$36)</f>
        <v>0</v>
      </c>
      <c r="BI355" s="42">
        <f>IF(T355&lt;&gt;"",IF(LEFT(T355,1)="S", SUMIF(Calculs!$B$67:$B$70, TRIM(BG355), Calculs!$C$67:$C$70),0),0)</f>
        <v>0</v>
      </c>
      <c r="BJ355" s="40" t="str">
        <f t="shared" si="114"/>
        <v>N</v>
      </c>
      <c r="BK355" s="219" t="str">
        <f t="shared" si="106"/>
        <v>N</v>
      </c>
      <c r="BL355" s="42">
        <f t="shared" si="115"/>
        <v>0</v>
      </c>
      <c r="BM355" s="42"/>
      <c r="BN355" s="42"/>
      <c r="BO355" s="42">
        <f>IF(B355="",0,IF(AND(BJ355="S",AR355=1), VLOOKUP(B355,Calculs!$B$94:$D$99,3), 0) + IF(AND(BK355="S",BD355=1), VLOOKUP(B355,Calculs!$B$94:$F$99,5), 0))</f>
        <v>0</v>
      </c>
      <c r="BP355" s="40" t="str">
        <f t="shared" si="107"/>
        <v/>
      </c>
      <c r="BQ355" s="219" t="str">
        <f t="shared" si="108"/>
        <v/>
      </c>
      <c r="BR355" s="264" t="str">
        <f t="shared" si="109"/>
        <v/>
      </c>
      <c r="BS355" s="264" t="str">
        <f t="shared" si="110"/>
        <v/>
      </c>
    </row>
    <row r="356" spans="1:71" ht="12.75" customHeight="1">
      <c r="A356" s="217" t="str">
        <f>IF(' Peticions ET'!A346="", "",' Peticions ET'!A346)</f>
        <v/>
      </c>
      <c r="B356" s="167" t="str">
        <f t="shared" si="111"/>
        <v/>
      </c>
      <c r="C356" s="167" t="str">
        <f>IF(' Peticions ET'!B346="", "",' Peticions ET'!B346)</f>
        <v/>
      </c>
      <c r="D356" s="167" t="str">
        <f>IF(' Peticions ET'!C346="", "",' Peticions ET'!C346)</f>
        <v/>
      </c>
      <c r="E356" s="167" t="str">
        <f>IF(' Peticions ET'!D346="", "",' Peticions ET'!D346)</f>
        <v/>
      </c>
      <c r="F356" s="166" t="str">
        <f>IF(' Peticions ET'!E346="", "",' Peticions ET'!E346)</f>
        <v/>
      </c>
      <c r="G356" s="166" t="str">
        <f>IF(' Peticions ET'!F346="", "",' Peticions ET'!F346)</f>
        <v/>
      </c>
      <c r="H356" s="30" t="str">
        <f>IF(' Peticions ET'!G346="", "",' Peticions ET'!G346)</f>
        <v/>
      </c>
      <c r="I356" s="40" t="str">
        <f>IF(' Peticions ET'!H346="", "",' Peticions ET'!H346)</f>
        <v/>
      </c>
      <c r="J356" s="40" t="str">
        <f>IF(' Peticions ET'!I346="", "",' Peticions ET'!I346)</f>
        <v/>
      </c>
      <c r="K356" s="40" t="str">
        <f>IF(' Peticions ET'!J346="", "",' Peticions ET'!J346)</f>
        <v/>
      </c>
      <c r="L356" s="30" t="str">
        <f>IF(' Peticions ET'!K346="", "",' Peticions ET'!K346)</f>
        <v/>
      </c>
      <c r="M356" s="30" t="str">
        <f>IF(' Peticions ET'!L346="", "",' Peticions ET'!L346)</f>
        <v/>
      </c>
      <c r="N356" s="30" t="str">
        <f>IF(' Peticions ET'!M346="", "",' Peticions ET'!M346)</f>
        <v/>
      </c>
      <c r="O356" s="40" t="str">
        <f>IF(' Peticions ET'!O346="", "",' Peticions ET'!O346)</f>
        <v/>
      </c>
      <c r="P356" s="7" t="str">
        <f>IF(' Peticions ET'!N346="", "",' Peticions ET'!N346)</f>
        <v/>
      </c>
      <c r="Q356" s="31" t="str">
        <f>IF(' Peticions ET'!R346="", "",' Peticions ET'!R346)</f>
        <v/>
      </c>
      <c r="R356" s="31" t="str">
        <f>IF(' Peticions ET'!S346="", "",' Peticions ET'!S346)</f>
        <v/>
      </c>
      <c r="S356" t="str">
        <f>IF(' Peticions ET'!P346="", "",' Peticions ET'!P346)</f>
        <v/>
      </c>
      <c r="T356" s="264" t="str">
        <f>IF(' Peticions ET'!Q346="", "",' Peticions ET'!Q346)</f>
        <v/>
      </c>
      <c r="U356" s="1"/>
      <c r="V356" s="1"/>
      <c r="W356" s="3"/>
      <c r="X356" s="31"/>
      <c r="Y356" s="31"/>
      <c r="Z356" s="31"/>
      <c r="AA356" s="32"/>
      <c r="AB356" s="33"/>
      <c r="AC356" s="33"/>
      <c r="AD356" s="33"/>
      <c r="AE356" s="33"/>
      <c r="AF356" s="34"/>
      <c r="AG356" s="34"/>
      <c r="AH356" s="34"/>
      <c r="AI356" s="34"/>
      <c r="AJ356" s="35" t="str">
        <f>IF(' Peticions ET'!Z346="", "",' Peticions ET'!Z346)</f>
        <v/>
      </c>
      <c r="AK356" s="143"/>
      <c r="AL356" s="36"/>
      <c r="AM356" s="37" t="str">
        <f t="shared" si="97"/>
        <v/>
      </c>
      <c r="AN356" s="38" t="str">
        <f t="shared" si="98"/>
        <v/>
      </c>
      <c r="AO356" s="39" t="str">
        <f t="shared" si="99"/>
        <v/>
      </c>
      <c r="AP356" s="40" t="str">
        <f t="shared" si="100"/>
        <v/>
      </c>
      <c r="AQ356" s="229" t="str">
        <f t="shared" si="101"/>
        <v/>
      </c>
      <c r="AR356" s="220">
        <f>IF(A356="",0,IF(BJ356="S",COUNTIF($AQ$17:AQ356,AQ356),0))</f>
        <v>0</v>
      </c>
      <c r="AS356" s="41" t="str">
        <f t="shared" si="112"/>
        <v/>
      </c>
      <c r="AT356" s="42">
        <f xml:space="preserve"> IF(AS356&lt;&gt;"",VLOOKUP(AS356,Calculs!$B$2:$C$34,2,FALSE),0)</f>
        <v>0</v>
      </c>
      <c r="AU356" s="42">
        <f>IF(I356&lt;&gt;"",IF(LEFT(I356,1)="S", Calculs!$C$63,0),0)</f>
        <v>0</v>
      </c>
      <c r="AV356" s="42">
        <f>IF(J356&lt;&gt;"",IF(LEFT(J356,1)="S", Calculs!$C$53,0),0)</f>
        <v>0</v>
      </c>
      <c r="AW356" s="42">
        <f>IF(K356&lt;&gt;"",IF(LEFT(K356,1)="S", Calculs!$C$54,0),0)</f>
        <v>0</v>
      </c>
      <c r="AX356" s="43" t="str">
        <f t="shared" si="102"/>
        <v/>
      </c>
      <c r="AY356" s="43" t="str">
        <f t="shared" si="103"/>
        <v/>
      </c>
      <c r="AZ356" s="43">
        <f>SUMIF(Calculs!$B$2:$B$34,AX356,Calculs!$C$2:$C$34)</f>
        <v>0</v>
      </c>
      <c r="BA356" s="42">
        <f>IF(O356&lt;&gt;"",IF(LEFT(O356,1)="S", Calculs!$C$54,0),0)</f>
        <v>0</v>
      </c>
      <c r="BB356" s="42">
        <f>IF(P356&lt;&gt;"",IF(LEFT(P356,1)="S", Calculs!$C$53,0),0)</f>
        <v>0</v>
      </c>
      <c r="BC356" s="229" t="str">
        <f t="shared" si="104"/>
        <v/>
      </c>
      <c r="BD356" s="220">
        <f>IF(A356="",0, IF(BK356="S",COUNTIF($BC$17:BC356,BC356),0))</f>
        <v>0</v>
      </c>
      <c r="BE356" s="42">
        <f xml:space="preserve"> IF(Q356&lt;&gt;"",IF(Q356&lt;&gt;"Sense monitor",VLOOKUP(_xlfn.CONCAT(LEFT(Q356,2),IF(BF356="NO",".SA",".AA")),Calculs!$B$41:$C$48,2,FALSE),0),0)</f>
        <v>0</v>
      </c>
      <c r="BF356" s="42" t="str">
        <f t="shared" si="105"/>
        <v>NO</v>
      </c>
      <c r="BG356" s="43" t="str">
        <f t="shared" si="113"/>
        <v/>
      </c>
      <c r="BH356" s="42">
        <f>SUMIF(Calculs!$B$32:$B$36,TRIM(BG356),Calculs!$C$32:$C$36)</f>
        <v>0</v>
      </c>
      <c r="BI356" s="42">
        <f>IF(T356&lt;&gt;"",IF(LEFT(T356,1)="S", SUMIF(Calculs!$B$67:$B$70, TRIM(BG356), Calculs!$C$67:$C$70),0),0)</f>
        <v>0</v>
      </c>
      <c r="BJ356" s="40" t="str">
        <f t="shared" si="114"/>
        <v>N</v>
      </c>
      <c r="BK356" s="219" t="str">
        <f t="shared" si="106"/>
        <v>N</v>
      </c>
      <c r="BL356" s="42">
        <f t="shared" si="115"/>
        <v>0</v>
      </c>
      <c r="BM356" s="42"/>
      <c r="BN356" s="42"/>
      <c r="BO356" s="42">
        <f>IF(B356="",0,IF(AND(BJ356="S",AR356=1), VLOOKUP(B356,Calculs!$B$94:$D$99,3), 0) + IF(AND(BK356="S",BD356=1), VLOOKUP(B356,Calculs!$B$94:$F$99,5), 0))</f>
        <v>0</v>
      </c>
      <c r="BP356" s="40" t="str">
        <f t="shared" si="107"/>
        <v/>
      </c>
      <c r="BQ356" s="219" t="str">
        <f t="shared" si="108"/>
        <v/>
      </c>
      <c r="BR356" s="264" t="str">
        <f t="shared" si="109"/>
        <v/>
      </c>
      <c r="BS356" s="264" t="str">
        <f t="shared" si="110"/>
        <v/>
      </c>
    </row>
    <row r="357" spans="1:71" ht="12.75" customHeight="1">
      <c r="A357" s="217" t="str">
        <f>IF(' Peticions ET'!A347="", "",' Peticions ET'!A347)</f>
        <v/>
      </c>
      <c r="B357" s="167" t="str">
        <f t="shared" si="111"/>
        <v/>
      </c>
      <c r="C357" s="167" t="str">
        <f>IF(' Peticions ET'!B347="", "",' Peticions ET'!B347)</f>
        <v/>
      </c>
      <c r="D357" s="167" t="str">
        <f>IF(' Peticions ET'!C347="", "",' Peticions ET'!C347)</f>
        <v/>
      </c>
      <c r="E357" s="167" t="str">
        <f>IF(' Peticions ET'!D347="", "",' Peticions ET'!D347)</f>
        <v/>
      </c>
      <c r="F357" s="166" t="str">
        <f>IF(' Peticions ET'!E347="", "",' Peticions ET'!E347)</f>
        <v/>
      </c>
      <c r="G357" s="166" t="str">
        <f>IF(' Peticions ET'!F347="", "",' Peticions ET'!F347)</f>
        <v/>
      </c>
      <c r="H357" s="30" t="str">
        <f>IF(' Peticions ET'!G347="", "",' Peticions ET'!G347)</f>
        <v/>
      </c>
      <c r="I357" s="40" t="str">
        <f>IF(' Peticions ET'!H347="", "",' Peticions ET'!H347)</f>
        <v/>
      </c>
      <c r="J357" s="40" t="str">
        <f>IF(' Peticions ET'!I347="", "",' Peticions ET'!I347)</f>
        <v/>
      </c>
      <c r="K357" s="40" t="str">
        <f>IF(' Peticions ET'!J347="", "",' Peticions ET'!J347)</f>
        <v/>
      </c>
      <c r="L357" s="30" t="str">
        <f>IF(' Peticions ET'!K347="", "",' Peticions ET'!K347)</f>
        <v/>
      </c>
      <c r="M357" s="30" t="str">
        <f>IF(' Peticions ET'!L347="", "",' Peticions ET'!L347)</f>
        <v/>
      </c>
      <c r="N357" s="30" t="str">
        <f>IF(' Peticions ET'!M347="", "",' Peticions ET'!M347)</f>
        <v/>
      </c>
      <c r="O357" s="40" t="str">
        <f>IF(' Peticions ET'!O347="", "",' Peticions ET'!O347)</f>
        <v/>
      </c>
      <c r="P357" s="7" t="str">
        <f>IF(' Peticions ET'!N347="", "",' Peticions ET'!N347)</f>
        <v/>
      </c>
      <c r="Q357" s="31" t="str">
        <f>IF(' Peticions ET'!R347="", "",' Peticions ET'!R347)</f>
        <v/>
      </c>
      <c r="R357" s="31" t="str">
        <f>IF(' Peticions ET'!S347="", "",' Peticions ET'!S347)</f>
        <v/>
      </c>
      <c r="S357" t="str">
        <f>IF(' Peticions ET'!P347="", "",' Peticions ET'!P347)</f>
        <v/>
      </c>
      <c r="T357" s="264" t="str">
        <f>IF(' Peticions ET'!Q347="", "",' Peticions ET'!Q347)</f>
        <v/>
      </c>
      <c r="U357" s="1"/>
      <c r="V357" s="1"/>
      <c r="W357" s="3"/>
      <c r="X357" s="31"/>
      <c r="Y357" s="31"/>
      <c r="Z357" s="31"/>
      <c r="AA357" s="32"/>
      <c r="AB357" s="33"/>
      <c r="AC357" s="33"/>
      <c r="AD357" s="33"/>
      <c r="AE357" s="33"/>
      <c r="AF357" s="34"/>
      <c r="AG357" s="34"/>
      <c r="AH357" s="34"/>
      <c r="AI357" s="34"/>
      <c r="AJ357" s="35" t="str">
        <f>IF(' Peticions ET'!Z347="", "",' Peticions ET'!Z347)</f>
        <v/>
      </c>
      <c r="AK357" s="143"/>
      <c r="AL357" s="36"/>
      <c r="AM357" s="37" t="str">
        <f t="shared" si="97"/>
        <v/>
      </c>
      <c r="AN357" s="38" t="str">
        <f t="shared" si="98"/>
        <v/>
      </c>
      <c r="AO357" s="39" t="str">
        <f t="shared" si="99"/>
        <v/>
      </c>
      <c r="AP357" s="40" t="str">
        <f t="shared" si="100"/>
        <v/>
      </c>
      <c r="AQ357" s="229" t="str">
        <f t="shared" si="101"/>
        <v/>
      </c>
      <c r="AR357" s="220">
        <f>IF(A357="",0,IF(BJ357="S",COUNTIF($AQ$17:AQ357,AQ357),0))</f>
        <v>0</v>
      </c>
      <c r="AS357" s="41" t="str">
        <f t="shared" si="112"/>
        <v/>
      </c>
      <c r="AT357" s="42">
        <f xml:space="preserve"> IF(AS357&lt;&gt;"",VLOOKUP(AS357,Calculs!$B$2:$C$34,2,FALSE),0)</f>
        <v>0</v>
      </c>
      <c r="AU357" s="42">
        <f>IF(I357&lt;&gt;"",IF(LEFT(I357,1)="S", Calculs!$C$63,0),0)</f>
        <v>0</v>
      </c>
      <c r="AV357" s="42">
        <f>IF(J357&lt;&gt;"",IF(LEFT(J357,1)="S", Calculs!$C$53,0),0)</f>
        <v>0</v>
      </c>
      <c r="AW357" s="42">
        <f>IF(K357&lt;&gt;"",IF(LEFT(K357,1)="S", Calculs!$C$54,0),0)</f>
        <v>0</v>
      </c>
      <c r="AX357" s="43" t="str">
        <f t="shared" si="102"/>
        <v/>
      </c>
      <c r="AY357" s="43" t="str">
        <f t="shared" si="103"/>
        <v/>
      </c>
      <c r="AZ357" s="43">
        <f>SUMIF(Calculs!$B$2:$B$34,AX357,Calculs!$C$2:$C$34)</f>
        <v>0</v>
      </c>
      <c r="BA357" s="42">
        <f>IF(O357&lt;&gt;"",IF(LEFT(O357,1)="S", Calculs!$C$54,0),0)</f>
        <v>0</v>
      </c>
      <c r="BB357" s="42">
        <f>IF(P357&lt;&gt;"",IF(LEFT(P357,1)="S", Calculs!$C$53,0),0)</f>
        <v>0</v>
      </c>
      <c r="BC357" s="229" t="str">
        <f t="shared" si="104"/>
        <v/>
      </c>
      <c r="BD357" s="220">
        <f>IF(A357="",0, IF(BK357="S",COUNTIF($BC$17:BC357,BC357),0))</f>
        <v>0</v>
      </c>
      <c r="BE357" s="42">
        <f xml:space="preserve"> IF(Q357&lt;&gt;"",IF(Q357&lt;&gt;"Sense monitor",VLOOKUP(_xlfn.CONCAT(LEFT(Q357,2),IF(BF357="NO",".SA",".AA")),Calculs!$B$41:$C$48,2,FALSE),0),0)</f>
        <v>0</v>
      </c>
      <c r="BF357" s="42" t="str">
        <f t="shared" si="105"/>
        <v>NO</v>
      </c>
      <c r="BG357" s="43" t="str">
        <f t="shared" si="113"/>
        <v/>
      </c>
      <c r="BH357" s="42">
        <f>SUMIF(Calculs!$B$32:$B$36,TRIM(BG357),Calculs!$C$32:$C$36)</f>
        <v>0</v>
      </c>
      <c r="BI357" s="42">
        <f>IF(T357&lt;&gt;"",IF(LEFT(T357,1)="S", SUMIF(Calculs!$B$67:$B$70, TRIM(BG357), Calculs!$C$67:$C$70),0),0)</f>
        <v>0</v>
      </c>
      <c r="BJ357" s="40" t="str">
        <f t="shared" si="114"/>
        <v>N</v>
      </c>
      <c r="BK357" s="219" t="str">
        <f t="shared" si="106"/>
        <v>N</v>
      </c>
      <c r="BL357" s="42">
        <f t="shared" si="115"/>
        <v>0</v>
      </c>
      <c r="BM357" s="42"/>
      <c r="BN357" s="42"/>
      <c r="BO357" s="42">
        <f>IF(B357="",0,IF(AND(BJ357="S",AR357=1), VLOOKUP(B357,Calculs!$B$94:$D$99,3), 0) + IF(AND(BK357="S",BD357=1), VLOOKUP(B357,Calculs!$B$94:$F$99,5), 0))</f>
        <v>0</v>
      </c>
      <c r="BP357" s="40" t="str">
        <f t="shared" si="107"/>
        <v/>
      </c>
      <c r="BQ357" s="219" t="str">
        <f t="shared" si="108"/>
        <v/>
      </c>
      <c r="BR357" s="264" t="str">
        <f t="shared" si="109"/>
        <v/>
      </c>
      <c r="BS357" s="264" t="str">
        <f t="shared" si="110"/>
        <v/>
      </c>
    </row>
    <row r="358" spans="1:71" ht="12.75" customHeight="1">
      <c r="A358" s="217" t="str">
        <f>IF(' Peticions ET'!A348="", "",' Peticions ET'!A348)</f>
        <v/>
      </c>
      <c r="B358" s="167" t="str">
        <f t="shared" si="111"/>
        <v/>
      </c>
      <c r="C358" s="167" t="str">
        <f>IF(' Peticions ET'!B348="", "",' Peticions ET'!B348)</f>
        <v/>
      </c>
      <c r="D358" s="167" t="str">
        <f>IF(' Peticions ET'!C348="", "",' Peticions ET'!C348)</f>
        <v/>
      </c>
      <c r="E358" s="167" t="str">
        <f>IF(' Peticions ET'!D348="", "",' Peticions ET'!D348)</f>
        <v/>
      </c>
      <c r="F358" s="166" t="str">
        <f>IF(' Peticions ET'!E348="", "",' Peticions ET'!E348)</f>
        <v/>
      </c>
      <c r="G358" s="166" t="str">
        <f>IF(' Peticions ET'!F348="", "",' Peticions ET'!F348)</f>
        <v/>
      </c>
      <c r="H358" s="30" t="str">
        <f>IF(' Peticions ET'!G348="", "",' Peticions ET'!G348)</f>
        <v/>
      </c>
      <c r="I358" s="40" t="str">
        <f>IF(' Peticions ET'!H348="", "",' Peticions ET'!H348)</f>
        <v/>
      </c>
      <c r="J358" s="40" t="str">
        <f>IF(' Peticions ET'!I348="", "",' Peticions ET'!I348)</f>
        <v/>
      </c>
      <c r="K358" s="40" t="str">
        <f>IF(' Peticions ET'!J348="", "",' Peticions ET'!J348)</f>
        <v/>
      </c>
      <c r="L358" s="30" t="str">
        <f>IF(' Peticions ET'!K348="", "",' Peticions ET'!K348)</f>
        <v/>
      </c>
      <c r="M358" s="30" t="str">
        <f>IF(' Peticions ET'!L348="", "",' Peticions ET'!L348)</f>
        <v/>
      </c>
      <c r="N358" s="30" t="str">
        <f>IF(' Peticions ET'!M348="", "",' Peticions ET'!M348)</f>
        <v/>
      </c>
      <c r="O358" s="40" t="str">
        <f>IF(' Peticions ET'!O348="", "",' Peticions ET'!O348)</f>
        <v/>
      </c>
      <c r="P358" s="7" t="str">
        <f>IF(' Peticions ET'!N348="", "",' Peticions ET'!N348)</f>
        <v/>
      </c>
      <c r="Q358" s="31" t="str">
        <f>IF(' Peticions ET'!R348="", "",' Peticions ET'!R348)</f>
        <v/>
      </c>
      <c r="R358" s="31" t="str">
        <f>IF(' Peticions ET'!S348="", "",' Peticions ET'!S348)</f>
        <v/>
      </c>
      <c r="S358" t="str">
        <f>IF(' Peticions ET'!P348="", "",' Peticions ET'!P348)</f>
        <v/>
      </c>
      <c r="T358" s="264" t="str">
        <f>IF(' Peticions ET'!Q348="", "",' Peticions ET'!Q348)</f>
        <v/>
      </c>
      <c r="U358" s="1"/>
      <c r="V358" s="1"/>
      <c r="W358" s="3"/>
      <c r="X358" s="31"/>
      <c r="Y358" s="31"/>
      <c r="Z358" s="31"/>
      <c r="AA358" s="32"/>
      <c r="AB358" s="33"/>
      <c r="AC358" s="33"/>
      <c r="AD358" s="33"/>
      <c r="AE358" s="33"/>
      <c r="AF358" s="34"/>
      <c r="AG358" s="34"/>
      <c r="AH358" s="34"/>
      <c r="AI358" s="34"/>
      <c r="AJ358" s="35" t="str">
        <f>IF(' Peticions ET'!Z348="", "",' Peticions ET'!Z348)</f>
        <v/>
      </c>
      <c r="AK358" s="143"/>
      <c r="AL358" s="36"/>
      <c r="AM358" s="37" t="str">
        <f t="shared" si="97"/>
        <v/>
      </c>
      <c r="AN358" s="38" t="str">
        <f t="shared" si="98"/>
        <v/>
      </c>
      <c r="AO358" s="39" t="str">
        <f t="shared" si="99"/>
        <v/>
      </c>
      <c r="AP358" s="40" t="str">
        <f t="shared" si="100"/>
        <v/>
      </c>
      <c r="AQ358" s="229" t="str">
        <f t="shared" si="101"/>
        <v/>
      </c>
      <c r="AR358" s="220">
        <f>IF(A358="",0,IF(BJ358="S",COUNTIF($AQ$17:AQ358,AQ358),0))</f>
        <v>0</v>
      </c>
      <c r="AS358" s="41" t="str">
        <f t="shared" si="112"/>
        <v/>
      </c>
      <c r="AT358" s="42">
        <f xml:space="preserve"> IF(AS358&lt;&gt;"",VLOOKUP(AS358,Calculs!$B$2:$C$34,2,FALSE),0)</f>
        <v>0</v>
      </c>
      <c r="AU358" s="42">
        <f>IF(I358&lt;&gt;"",IF(LEFT(I358,1)="S", Calculs!$C$63,0),0)</f>
        <v>0</v>
      </c>
      <c r="AV358" s="42">
        <f>IF(J358&lt;&gt;"",IF(LEFT(J358,1)="S", Calculs!$C$53,0),0)</f>
        <v>0</v>
      </c>
      <c r="AW358" s="42">
        <f>IF(K358&lt;&gt;"",IF(LEFT(K358,1)="S", Calculs!$C$54,0),0)</f>
        <v>0</v>
      </c>
      <c r="AX358" s="43" t="str">
        <f t="shared" si="102"/>
        <v/>
      </c>
      <c r="AY358" s="43" t="str">
        <f t="shared" si="103"/>
        <v/>
      </c>
      <c r="AZ358" s="43">
        <f>SUMIF(Calculs!$B$2:$B$34,AX358,Calculs!$C$2:$C$34)</f>
        <v>0</v>
      </c>
      <c r="BA358" s="42">
        <f>IF(O358&lt;&gt;"",IF(LEFT(O358,1)="S", Calculs!$C$54,0),0)</f>
        <v>0</v>
      </c>
      <c r="BB358" s="42">
        <f>IF(P358&lt;&gt;"",IF(LEFT(P358,1)="S", Calculs!$C$53,0),0)</f>
        <v>0</v>
      </c>
      <c r="BC358" s="229" t="str">
        <f t="shared" si="104"/>
        <v/>
      </c>
      <c r="BD358" s="220">
        <f>IF(A358="",0, IF(BK358="S",COUNTIF($BC$17:BC358,BC358),0))</f>
        <v>0</v>
      </c>
      <c r="BE358" s="42">
        <f xml:space="preserve"> IF(Q358&lt;&gt;"",IF(Q358&lt;&gt;"Sense monitor",VLOOKUP(_xlfn.CONCAT(LEFT(Q358,2),IF(BF358="NO",".SA",".AA")),Calculs!$B$41:$C$48,2,FALSE),0),0)</f>
        <v>0</v>
      </c>
      <c r="BF358" s="42" t="str">
        <f t="shared" si="105"/>
        <v>NO</v>
      </c>
      <c r="BG358" s="43" t="str">
        <f t="shared" si="113"/>
        <v/>
      </c>
      <c r="BH358" s="42">
        <f>SUMIF(Calculs!$B$32:$B$36,TRIM(BG358),Calculs!$C$32:$C$36)</f>
        <v>0</v>
      </c>
      <c r="BI358" s="42">
        <f>IF(T358&lt;&gt;"",IF(LEFT(T358,1)="S", SUMIF(Calculs!$B$67:$B$70, TRIM(BG358), Calculs!$C$67:$C$70),0),0)</f>
        <v>0</v>
      </c>
      <c r="BJ358" s="40" t="str">
        <f t="shared" si="114"/>
        <v>N</v>
      </c>
      <c r="BK358" s="219" t="str">
        <f t="shared" si="106"/>
        <v>N</v>
      </c>
      <c r="BL358" s="42">
        <f t="shared" si="115"/>
        <v>0</v>
      </c>
      <c r="BM358" s="42"/>
      <c r="BN358" s="42"/>
      <c r="BO358" s="42">
        <f>IF(B358="",0,IF(AND(BJ358="S",AR358=1), VLOOKUP(B358,Calculs!$B$94:$D$99,3), 0) + IF(AND(BK358="S",BD358=1), VLOOKUP(B358,Calculs!$B$94:$F$99,5), 0))</f>
        <v>0</v>
      </c>
      <c r="BP358" s="40" t="str">
        <f t="shared" si="107"/>
        <v/>
      </c>
      <c r="BQ358" s="219" t="str">
        <f t="shared" si="108"/>
        <v/>
      </c>
      <c r="BR358" s="264" t="str">
        <f t="shared" si="109"/>
        <v/>
      </c>
      <c r="BS358" s="264" t="str">
        <f t="shared" si="110"/>
        <v/>
      </c>
    </row>
    <row r="359" spans="1:71" ht="12.75" customHeight="1">
      <c r="A359" s="217" t="str">
        <f>IF(' Peticions ET'!A349="", "",' Peticions ET'!A349)</f>
        <v/>
      </c>
      <c r="B359" s="167" t="str">
        <f t="shared" si="111"/>
        <v/>
      </c>
      <c r="C359" s="167" t="str">
        <f>IF(' Peticions ET'!B349="", "",' Peticions ET'!B349)</f>
        <v/>
      </c>
      <c r="D359" s="167" t="str">
        <f>IF(' Peticions ET'!C349="", "",' Peticions ET'!C349)</f>
        <v/>
      </c>
      <c r="E359" s="167" t="str">
        <f>IF(' Peticions ET'!D349="", "",' Peticions ET'!D349)</f>
        <v/>
      </c>
      <c r="F359" s="166" t="str">
        <f>IF(' Peticions ET'!E349="", "",' Peticions ET'!E349)</f>
        <v/>
      </c>
      <c r="G359" s="166" t="str">
        <f>IF(' Peticions ET'!F349="", "",' Peticions ET'!F349)</f>
        <v/>
      </c>
      <c r="H359" s="30" t="str">
        <f>IF(' Peticions ET'!G349="", "",' Peticions ET'!G349)</f>
        <v/>
      </c>
      <c r="I359" s="40" t="str">
        <f>IF(' Peticions ET'!H349="", "",' Peticions ET'!H349)</f>
        <v/>
      </c>
      <c r="J359" s="40" t="str">
        <f>IF(' Peticions ET'!I349="", "",' Peticions ET'!I349)</f>
        <v/>
      </c>
      <c r="K359" s="40" t="str">
        <f>IF(' Peticions ET'!J349="", "",' Peticions ET'!J349)</f>
        <v/>
      </c>
      <c r="L359" s="30" t="str">
        <f>IF(' Peticions ET'!K349="", "",' Peticions ET'!K349)</f>
        <v/>
      </c>
      <c r="M359" s="30" t="str">
        <f>IF(' Peticions ET'!L349="", "",' Peticions ET'!L349)</f>
        <v/>
      </c>
      <c r="N359" s="30" t="str">
        <f>IF(' Peticions ET'!M349="", "",' Peticions ET'!M349)</f>
        <v/>
      </c>
      <c r="O359" s="40" t="str">
        <f>IF(' Peticions ET'!O349="", "",' Peticions ET'!O349)</f>
        <v/>
      </c>
      <c r="P359" s="7" t="str">
        <f>IF(' Peticions ET'!N349="", "",' Peticions ET'!N349)</f>
        <v/>
      </c>
      <c r="Q359" s="31" t="str">
        <f>IF(' Peticions ET'!R349="", "",' Peticions ET'!R349)</f>
        <v/>
      </c>
      <c r="R359" s="31" t="str">
        <f>IF(' Peticions ET'!S349="", "",' Peticions ET'!S349)</f>
        <v/>
      </c>
      <c r="S359" t="str">
        <f>IF(' Peticions ET'!P349="", "",' Peticions ET'!P349)</f>
        <v/>
      </c>
      <c r="T359" s="264" t="str">
        <f>IF(' Peticions ET'!Q349="", "",' Peticions ET'!Q349)</f>
        <v/>
      </c>
      <c r="U359" s="1"/>
      <c r="V359" s="1"/>
      <c r="W359" s="3"/>
      <c r="X359" s="31"/>
      <c r="Y359" s="31"/>
      <c r="Z359" s="31"/>
      <c r="AA359" s="32"/>
      <c r="AB359" s="33"/>
      <c r="AC359" s="33"/>
      <c r="AD359" s="33"/>
      <c r="AE359" s="33"/>
      <c r="AF359" s="34"/>
      <c r="AG359" s="34"/>
      <c r="AH359" s="34"/>
      <c r="AI359" s="34"/>
      <c r="AJ359" s="35" t="str">
        <f>IF(' Peticions ET'!Z349="", "",' Peticions ET'!Z349)</f>
        <v/>
      </c>
      <c r="AK359" s="143"/>
      <c r="AL359" s="36"/>
      <c r="AM359" s="37" t="str">
        <f t="shared" si="97"/>
        <v/>
      </c>
      <c r="AN359" s="38" t="str">
        <f t="shared" si="98"/>
        <v/>
      </c>
      <c r="AO359" s="39" t="str">
        <f t="shared" si="99"/>
        <v/>
      </c>
      <c r="AP359" s="40" t="str">
        <f t="shared" si="100"/>
        <v/>
      </c>
      <c r="AQ359" s="229" t="str">
        <f t="shared" si="101"/>
        <v/>
      </c>
      <c r="AR359" s="220">
        <f>IF(A359="",0,IF(BJ359="S",COUNTIF($AQ$17:AQ359,AQ359),0))</f>
        <v>0</v>
      </c>
      <c r="AS359" s="41" t="str">
        <f t="shared" si="112"/>
        <v/>
      </c>
      <c r="AT359" s="42">
        <f xml:space="preserve"> IF(AS359&lt;&gt;"",VLOOKUP(AS359,Calculs!$B$2:$C$34,2,FALSE),0)</f>
        <v>0</v>
      </c>
      <c r="AU359" s="42">
        <f>IF(I359&lt;&gt;"",IF(LEFT(I359,1)="S", Calculs!$C$63,0),0)</f>
        <v>0</v>
      </c>
      <c r="AV359" s="42">
        <f>IF(J359&lt;&gt;"",IF(LEFT(J359,1)="S", Calculs!$C$53,0),0)</f>
        <v>0</v>
      </c>
      <c r="AW359" s="42">
        <f>IF(K359&lt;&gt;"",IF(LEFT(K359,1)="S", Calculs!$C$54,0),0)</f>
        <v>0</v>
      </c>
      <c r="AX359" s="43" t="str">
        <f t="shared" si="102"/>
        <v/>
      </c>
      <c r="AY359" s="43" t="str">
        <f t="shared" si="103"/>
        <v/>
      </c>
      <c r="AZ359" s="43">
        <f>SUMIF(Calculs!$B$2:$B$34,AX359,Calculs!$C$2:$C$34)</f>
        <v>0</v>
      </c>
      <c r="BA359" s="42">
        <f>IF(O359&lt;&gt;"",IF(LEFT(O359,1)="S", Calculs!$C$54,0),0)</f>
        <v>0</v>
      </c>
      <c r="BB359" s="42">
        <f>IF(P359&lt;&gt;"",IF(LEFT(P359,1)="S", Calculs!$C$53,0),0)</f>
        <v>0</v>
      </c>
      <c r="BC359" s="229" t="str">
        <f t="shared" si="104"/>
        <v/>
      </c>
      <c r="BD359" s="220">
        <f>IF(A359="",0, IF(BK359="S",COUNTIF($BC$17:BC359,BC359),0))</f>
        <v>0</v>
      </c>
      <c r="BE359" s="42">
        <f xml:space="preserve"> IF(Q359&lt;&gt;"",IF(Q359&lt;&gt;"Sense monitor",VLOOKUP(_xlfn.CONCAT(LEFT(Q359,2),IF(BF359="NO",".SA",".AA")),Calculs!$B$41:$C$48,2,FALSE),0),0)</f>
        <v>0</v>
      </c>
      <c r="BF359" s="42" t="str">
        <f t="shared" si="105"/>
        <v>NO</v>
      </c>
      <c r="BG359" s="43" t="str">
        <f t="shared" si="113"/>
        <v/>
      </c>
      <c r="BH359" s="42">
        <f>SUMIF(Calculs!$B$32:$B$36,TRIM(BG359),Calculs!$C$32:$C$36)</f>
        <v>0</v>
      </c>
      <c r="BI359" s="42">
        <f>IF(T359&lt;&gt;"",IF(LEFT(T359,1)="S", SUMIF(Calculs!$B$67:$B$70, TRIM(BG359), Calculs!$C$67:$C$70),0),0)</f>
        <v>0</v>
      </c>
      <c r="BJ359" s="40" t="str">
        <f t="shared" si="114"/>
        <v>N</v>
      </c>
      <c r="BK359" s="219" t="str">
        <f t="shared" si="106"/>
        <v>N</v>
      </c>
      <c r="BL359" s="42">
        <f t="shared" si="115"/>
        <v>0</v>
      </c>
      <c r="BM359" s="42"/>
      <c r="BN359" s="42"/>
      <c r="BO359" s="42">
        <f>IF(B359="",0,IF(AND(BJ359="S",AR359=1), VLOOKUP(B359,Calculs!$B$94:$D$99,3), 0) + IF(AND(BK359="S",BD359=1), VLOOKUP(B359,Calculs!$B$94:$F$99,5), 0))</f>
        <v>0</v>
      </c>
      <c r="BP359" s="40" t="str">
        <f t="shared" si="107"/>
        <v/>
      </c>
      <c r="BQ359" s="219" t="str">
        <f t="shared" si="108"/>
        <v/>
      </c>
      <c r="BR359" s="264" t="str">
        <f t="shared" si="109"/>
        <v/>
      </c>
      <c r="BS359" s="264" t="str">
        <f t="shared" si="110"/>
        <v/>
      </c>
    </row>
    <row r="360" spans="1:71" ht="12.75" customHeight="1">
      <c r="A360" s="217" t="str">
        <f>IF(' Peticions ET'!A350="", "",' Peticions ET'!A350)</f>
        <v/>
      </c>
      <c r="B360" s="167" t="str">
        <f t="shared" si="111"/>
        <v/>
      </c>
      <c r="C360" s="167" t="str">
        <f>IF(' Peticions ET'!B350="", "",' Peticions ET'!B350)</f>
        <v/>
      </c>
      <c r="D360" s="167" t="str">
        <f>IF(' Peticions ET'!C350="", "",' Peticions ET'!C350)</f>
        <v/>
      </c>
      <c r="E360" s="167" t="str">
        <f>IF(' Peticions ET'!D350="", "",' Peticions ET'!D350)</f>
        <v/>
      </c>
      <c r="F360" s="166" t="str">
        <f>IF(' Peticions ET'!E350="", "",' Peticions ET'!E350)</f>
        <v/>
      </c>
      <c r="G360" s="166" t="str">
        <f>IF(' Peticions ET'!F350="", "",' Peticions ET'!F350)</f>
        <v/>
      </c>
      <c r="H360" s="30" t="str">
        <f>IF(' Peticions ET'!G350="", "",' Peticions ET'!G350)</f>
        <v/>
      </c>
      <c r="I360" s="40" t="str">
        <f>IF(' Peticions ET'!H350="", "",' Peticions ET'!H350)</f>
        <v/>
      </c>
      <c r="J360" s="40" t="str">
        <f>IF(' Peticions ET'!I350="", "",' Peticions ET'!I350)</f>
        <v/>
      </c>
      <c r="K360" s="40" t="str">
        <f>IF(' Peticions ET'!J350="", "",' Peticions ET'!J350)</f>
        <v/>
      </c>
      <c r="L360" s="30" t="str">
        <f>IF(' Peticions ET'!K350="", "",' Peticions ET'!K350)</f>
        <v/>
      </c>
      <c r="M360" s="30" t="str">
        <f>IF(' Peticions ET'!L350="", "",' Peticions ET'!L350)</f>
        <v/>
      </c>
      <c r="N360" s="30" t="str">
        <f>IF(' Peticions ET'!M350="", "",' Peticions ET'!M350)</f>
        <v/>
      </c>
      <c r="O360" s="40" t="str">
        <f>IF(' Peticions ET'!O350="", "",' Peticions ET'!O350)</f>
        <v/>
      </c>
      <c r="P360" s="7" t="str">
        <f>IF(' Peticions ET'!N350="", "",' Peticions ET'!N350)</f>
        <v/>
      </c>
      <c r="Q360" s="31" t="str">
        <f>IF(' Peticions ET'!R350="", "",' Peticions ET'!R350)</f>
        <v/>
      </c>
      <c r="R360" s="31" t="str">
        <f>IF(' Peticions ET'!S350="", "",' Peticions ET'!S350)</f>
        <v/>
      </c>
      <c r="S360" t="str">
        <f>IF(' Peticions ET'!P350="", "",' Peticions ET'!P350)</f>
        <v/>
      </c>
      <c r="T360" s="264" t="str">
        <f>IF(' Peticions ET'!Q350="", "",' Peticions ET'!Q350)</f>
        <v/>
      </c>
      <c r="U360" s="1"/>
      <c r="V360" s="1"/>
      <c r="W360" s="3"/>
      <c r="X360" s="31"/>
      <c r="Y360" s="31"/>
      <c r="Z360" s="31"/>
      <c r="AA360" s="32"/>
      <c r="AB360" s="33"/>
      <c r="AC360" s="33"/>
      <c r="AD360" s="33"/>
      <c r="AE360" s="33"/>
      <c r="AF360" s="34"/>
      <c r="AG360" s="34"/>
      <c r="AH360" s="34"/>
      <c r="AI360" s="34"/>
      <c r="AJ360" s="35" t="str">
        <f>IF(' Peticions ET'!Z350="", "",' Peticions ET'!Z350)</f>
        <v/>
      </c>
      <c r="AK360" s="143"/>
      <c r="AL360" s="36"/>
      <c r="AM360" s="37" t="str">
        <f t="shared" si="97"/>
        <v/>
      </c>
      <c r="AN360" s="38" t="str">
        <f t="shared" si="98"/>
        <v/>
      </c>
      <c r="AO360" s="39" t="str">
        <f t="shared" si="99"/>
        <v/>
      </c>
      <c r="AP360" s="40" t="str">
        <f t="shared" si="100"/>
        <v/>
      </c>
      <c r="AQ360" s="229" t="str">
        <f t="shared" si="101"/>
        <v/>
      </c>
      <c r="AR360" s="220">
        <f>IF(A360="",0,IF(BJ360="S",COUNTIF($AQ$17:AQ360,AQ360),0))</f>
        <v>0</v>
      </c>
      <c r="AS360" s="41" t="str">
        <f t="shared" si="112"/>
        <v/>
      </c>
      <c r="AT360" s="42">
        <f xml:space="preserve"> IF(AS360&lt;&gt;"",VLOOKUP(AS360,Calculs!$B$2:$C$34,2,FALSE),0)</f>
        <v>0</v>
      </c>
      <c r="AU360" s="42">
        <f>IF(I360&lt;&gt;"",IF(LEFT(I360,1)="S", Calculs!$C$63,0),0)</f>
        <v>0</v>
      </c>
      <c r="AV360" s="42">
        <f>IF(J360&lt;&gt;"",IF(LEFT(J360,1)="S", Calculs!$C$53,0),0)</f>
        <v>0</v>
      </c>
      <c r="AW360" s="42">
        <f>IF(K360&lt;&gt;"",IF(LEFT(K360,1)="S", Calculs!$C$54,0),0)</f>
        <v>0</v>
      </c>
      <c r="AX360" s="43" t="str">
        <f t="shared" si="102"/>
        <v/>
      </c>
      <c r="AY360" s="43" t="str">
        <f t="shared" si="103"/>
        <v/>
      </c>
      <c r="AZ360" s="43">
        <f>SUMIF(Calculs!$B$2:$B$34,AX360,Calculs!$C$2:$C$34)</f>
        <v>0</v>
      </c>
      <c r="BA360" s="42">
        <f>IF(O360&lt;&gt;"",IF(LEFT(O360,1)="S", Calculs!$C$54,0),0)</f>
        <v>0</v>
      </c>
      <c r="BB360" s="42">
        <f>IF(P360&lt;&gt;"",IF(LEFT(P360,1)="S", Calculs!$C$53,0),0)</f>
        <v>0</v>
      </c>
      <c r="BC360" s="229" t="str">
        <f t="shared" si="104"/>
        <v/>
      </c>
      <c r="BD360" s="220">
        <f>IF(A360="",0, IF(BK360="S",COUNTIF($BC$17:BC360,BC360),0))</f>
        <v>0</v>
      </c>
      <c r="BE360" s="42">
        <f xml:space="preserve"> IF(Q360&lt;&gt;"",IF(Q360&lt;&gt;"Sense monitor",VLOOKUP(_xlfn.CONCAT(LEFT(Q360,2),IF(BF360="NO",".SA",".AA")),Calculs!$B$41:$C$48,2,FALSE),0),0)</f>
        <v>0</v>
      </c>
      <c r="BF360" s="42" t="str">
        <f t="shared" si="105"/>
        <v>NO</v>
      </c>
      <c r="BG360" s="43" t="str">
        <f t="shared" si="113"/>
        <v/>
      </c>
      <c r="BH360" s="42">
        <f>SUMIF(Calculs!$B$32:$B$36,TRIM(BG360),Calculs!$C$32:$C$36)</f>
        <v>0</v>
      </c>
      <c r="BI360" s="42">
        <f>IF(T360&lt;&gt;"",IF(LEFT(T360,1)="S", SUMIF(Calculs!$B$67:$B$70, TRIM(BG360), Calculs!$C$67:$C$70),0),0)</f>
        <v>0</v>
      </c>
      <c r="BJ360" s="40" t="str">
        <f t="shared" si="114"/>
        <v>N</v>
      </c>
      <c r="BK360" s="219" t="str">
        <f t="shared" si="106"/>
        <v>N</v>
      </c>
      <c r="BL360" s="42">
        <f t="shared" si="115"/>
        <v>0</v>
      </c>
      <c r="BM360" s="42"/>
      <c r="BN360" s="42"/>
      <c r="BO360" s="42">
        <f>IF(B360="",0,IF(AND(BJ360="S",AR360=1), VLOOKUP(B360,Calculs!$B$94:$D$99,3), 0) + IF(AND(BK360="S",BD360=1), VLOOKUP(B360,Calculs!$B$94:$F$99,5), 0))</f>
        <v>0</v>
      </c>
      <c r="BP360" s="40" t="str">
        <f t="shared" si="107"/>
        <v/>
      </c>
      <c r="BQ360" s="219" t="str">
        <f t="shared" si="108"/>
        <v/>
      </c>
      <c r="BR360" s="264" t="str">
        <f t="shared" si="109"/>
        <v/>
      </c>
      <c r="BS360" s="264" t="str">
        <f t="shared" si="110"/>
        <v/>
      </c>
    </row>
    <row r="361" spans="1:71" ht="12.75" customHeight="1">
      <c r="A361" s="217" t="str">
        <f>IF(' Peticions ET'!A351="", "",' Peticions ET'!A351)</f>
        <v/>
      </c>
      <c r="B361" s="167" t="str">
        <f t="shared" si="111"/>
        <v/>
      </c>
      <c r="C361" s="167" t="str">
        <f>IF(' Peticions ET'!B351="", "",' Peticions ET'!B351)</f>
        <v/>
      </c>
      <c r="D361" s="167" t="str">
        <f>IF(' Peticions ET'!C351="", "",' Peticions ET'!C351)</f>
        <v/>
      </c>
      <c r="E361" s="167" t="str">
        <f>IF(' Peticions ET'!D351="", "",' Peticions ET'!D351)</f>
        <v/>
      </c>
      <c r="F361" s="166" t="str">
        <f>IF(' Peticions ET'!E351="", "",' Peticions ET'!E351)</f>
        <v/>
      </c>
      <c r="G361" s="166" t="str">
        <f>IF(' Peticions ET'!F351="", "",' Peticions ET'!F351)</f>
        <v/>
      </c>
      <c r="H361" s="30" t="str">
        <f>IF(' Peticions ET'!G351="", "",' Peticions ET'!G351)</f>
        <v/>
      </c>
      <c r="I361" s="40" t="str">
        <f>IF(' Peticions ET'!H351="", "",' Peticions ET'!H351)</f>
        <v/>
      </c>
      <c r="J361" s="40" t="str">
        <f>IF(' Peticions ET'!I351="", "",' Peticions ET'!I351)</f>
        <v/>
      </c>
      <c r="K361" s="40" t="str">
        <f>IF(' Peticions ET'!J351="", "",' Peticions ET'!J351)</f>
        <v/>
      </c>
      <c r="L361" s="30" t="str">
        <f>IF(' Peticions ET'!K351="", "",' Peticions ET'!K351)</f>
        <v/>
      </c>
      <c r="M361" s="30" t="str">
        <f>IF(' Peticions ET'!L351="", "",' Peticions ET'!L351)</f>
        <v/>
      </c>
      <c r="N361" s="30" t="str">
        <f>IF(' Peticions ET'!M351="", "",' Peticions ET'!M351)</f>
        <v/>
      </c>
      <c r="O361" s="40" t="str">
        <f>IF(' Peticions ET'!O351="", "",' Peticions ET'!O351)</f>
        <v/>
      </c>
      <c r="P361" s="7" t="str">
        <f>IF(' Peticions ET'!N351="", "",' Peticions ET'!N351)</f>
        <v/>
      </c>
      <c r="Q361" s="31" t="str">
        <f>IF(' Peticions ET'!R351="", "",' Peticions ET'!R351)</f>
        <v/>
      </c>
      <c r="R361" s="31" t="str">
        <f>IF(' Peticions ET'!S351="", "",' Peticions ET'!S351)</f>
        <v/>
      </c>
      <c r="S361" t="str">
        <f>IF(' Peticions ET'!P351="", "",' Peticions ET'!P351)</f>
        <v/>
      </c>
      <c r="T361" s="264" t="str">
        <f>IF(' Peticions ET'!Q351="", "",' Peticions ET'!Q351)</f>
        <v/>
      </c>
      <c r="U361" s="1"/>
      <c r="V361" s="1"/>
      <c r="W361" s="3"/>
      <c r="X361" s="31"/>
      <c r="Y361" s="31"/>
      <c r="Z361" s="31"/>
      <c r="AA361" s="32"/>
      <c r="AB361" s="33"/>
      <c r="AC361" s="33"/>
      <c r="AD361" s="33"/>
      <c r="AE361" s="33"/>
      <c r="AF361" s="34"/>
      <c r="AG361" s="34"/>
      <c r="AH361" s="34"/>
      <c r="AI361" s="34"/>
      <c r="AJ361" s="35" t="str">
        <f>IF(' Peticions ET'!Z351="", "",' Peticions ET'!Z351)</f>
        <v/>
      </c>
      <c r="AK361" s="143"/>
      <c r="AL361" s="36"/>
      <c r="AM361" s="37" t="str">
        <f t="shared" si="97"/>
        <v/>
      </c>
      <c r="AN361" s="38" t="str">
        <f t="shared" si="98"/>
        <v/>
      </c>
      <c r="AO361" s="39" t="str">
        <f t="shared" si="99"/>
        <v/>
      </c>
      <c r="AP361" s="40" t="str">
        <f t="shared" si="100"/>
        <v/>
      </c>
      <c r="AQ361" s="229" t="str">
        <f t="shared" si="101"/>
        <v/>
      </c>
      <c r="AR361" s="220">
        <f>IF(A361="",0,IF(BJ361="S",COUNTIF($AQ$17:AQ361,AQ361),0))</f>
        <v>0</v>
      </c>
      <c r="AS361" s="41" t="str">
        <f t="shared" si="112"/>
        <v/>
      </c>
      <c r="AT361" s="42">
        <f xml:space="preserve"> IF(AS361&lt;&gt;"",VLOOKUP(AS361,Calculs!$B$2:$C$34,2,FALSE),0)</f>
        <v>0</v>
      </c>
      <c r="AU361" s="42">
        <f>IF(I361&lt;&gt;"",IF(LEFT(I361,1)="S", Calculs!$C$63,0),0)</f>
        <v>0</v>
      </c>
      <c r="AV361" s="42">
        <f>IF(J361&lt;&gt;"",IF(LEFT(J361,1)="S", Calculs!$C$53,0),0)</f>
        <v>0</v>
      </c>
      <c r="AW361" s="42">
        <f>IF(K361&lt;&gt;"",IF(LEFT(K361,1)="S", Calculs!$C$54,0),0)</f>
        <v>0</v>
      </c>
      <c r="AX361" s="43" t="str">
        <f t="shared" si="102"/>
        <v/>
      </c>
      <c r="AY361" s="43" t="str">
        <f t="shared" si="103"/>
        <v/>
      </c>
      <c r="AZ361" s="43">
        <f>SUMIF(Calculs!$B$2:$B$34,AX361,Calculs!$C$2:$C$34)</f>
        <v>0</v>
      </c>
      <c r="BA361" s="42">
        <f>IF(O361&lt;&gt;"",IF(LEFT(O361,1)="S", Calculs!$C$54,0),0)</f>
        <v>0</v>
      </c>
      <c r="BB361" s="42">
        <f>IF(P361&lt;&gt;"",IF(LEFT(P361,1)="S", Calculs!$C$53,0),0)</f>
        <v>0</v>
      </c>
      <c r="BC361" s="229" t="str">
        <f t="shared" si="104"/>
        <v/>
      </c>
      <c r="BD361" s="220">
        <f>IF(A361="",0, IF(BK361="S",COUNTIF($BC$17:BC361,BC361),0))</f>
        <v>0</v>
      </c>
      <c r="BE361" s="42">
        <f xml:space="preserve"> IF(Q361&lt;&gt;"",IF(Q361&lt;&gt;"Sense monitor",VLOOKUP(_xlfn.CONCAT(LEFT(Q361,2),IF(BF361="NO",".SA",".AA")),Calculs!$B$41:$C$48,2,FALSE),0),0)</f>
        <v>0</v>
      </c>
      <c r="BF361" s="42" t="str">
        <f t="shared" si="105"/>
        <v>NO</v>
      </c>
      <c r="BG361" s="43" t="str">
        <f t="shared" si="113"/>
        <v/>
      </c>
      <c r="BH361" s="42">
        <f>SUMIF(Calculs!$B$32:$B$36,TRIM(BG361),Calculs!$C$32:$C$36)</f>
        <v>0</v>
      </c>
      <c r="BI361" s="42">
        <f>IF(T361&lt;&gt;"",IF(LEFT(T361,1)="S", SUMIF(Calculs!$B$67:$B$70, TRIM(BG361), Calculs!$C$67:$C$70),0),0)</f>
        <v>0</v>
      </c>
      <c r="BJ361" s="40" t="str">
        <f t="shared" si="114"/>
        <v>N</v>
      </c>
      <c r="BK361" s="219" t="str">
        <f t="shared" si="106"/>
        <v>N</v>
      </c>
      <c r="BL361" s="42">
        <f t="shared" si="115"/>
        <v>0</v>
      </c>
      <c r="BM361" s="42"/>
      <c r="BN361" s="42"/>
      <c r="BO361" s="42">
        <f>IF(B361="",0,IF(AND(BJ361="S",AR361=1), VLOOKUP(B361,Calculs!$B$94:$D$99,3), 0) + IF(AND(BK361="S",BD361=1), VLOOKUP(B361,Calculs!$B$94:$F$99,5), 0))</f>
        <v>0</v>
      </c>
      <c r="BP361" s="40" t="str">
        <f t="shared" si="107"/>
        <v/>
      </c>
      <c r="BQ361" s="219" t="str">
        <f t="shared" si="108"/>
        <v/>
      </c>
      <c r="BR361" s="264" t="str">
        <f t="shared" si="109"/>
        <v/>
      </c>
      <c r="BS361" s="264" t="str">
        <f t="shared" si="110"/>
        <v/>
      </c>
    </row>
    <row r="362" spans="1:71" ht="12.75" customHeight="1">
      <c r="A362" s="217" t="str">
        <f>IF(' Peticions ET'!A352="", "",' Peticions ET'!A352)</f>
        <v/>
      </c>
      <c r="B362" s="167" t="str">
        <f t="shared" si="111"/>
        <v/>
      </c>
      <c r="C362" s="167" t="str">
        <f>IF(' Peticions ET'!B352="", "",' Peticions ET'!B352)</f>
        <v/>
      </c>
      <c r="D362" s="167" t="str">
        <f>IF(' Peticions ET'!C352="", "",' Peticions ET'!C352)</f>
        <v/>
      </c>
      <c r="E362" s="167" t="str">
        <f>IF(' Peticions ET'!D352="", "",' Peticions ET'!D352)</f>
        <v/>
      </c>
      <c r="F362" s="166" t="str">
        <f>IF(' Peticions ET'!E352="", "",' Peticions ET'!E352)</f>
        <v/>
      </c>
      <c r="G362" s="166" t="str">
        <f>IF(' Peticions ET'!F352="", "",' Peticions ET'!F352)</f>
        <v/>
      </c>
      <c r="H362" s="30" t="str">
        <f>IF(' Peticions ET'!G352="", "",' Peticions ET'!G352)</f>
        <v/>
      </c>
      <c r="I362" s="40" t="str">
        <f>IF(' Peticions ET'!H352="", "",' Peticions ET'!H352)</f>
        <v/>
      </c>
      <c r="J362" s="40" t="str">
        <f>IF(' Peticions ET'!I352="", "",' Peticions ET'!I352)</f>
        <v/>
      </c>
      <c r="K362" s="40" t="str">
        <f>IF(' Peticions ET'!J352="", "",' Peticions ET'!J352)</f>
        <v/>
      </c>
      <c r="L362" s="30" t="str">
        <f>IF(' Peticions ET'!K352="", "",' Peticions ET'!K352)</f>
        <v/>
      </c>
      <c r="M362" s="30" t="str">
        <f>IF(' Peticions ET'!L352="", "",' Peticions ET'!L352)</f>
        <v/>
      </c>
      <c r="N362" s="30" t="str">
        <f>IF(' Peticions ET'!M352="", "",' Peticions ET'!M352)</f>
        <v/>
      </c>
      <c r="O362" s="40" t="str">
        <f>IF(' Peticions ET'!O352="", "",' Peticions ET'!O352)</f>
        <v/>
      </c>
      <c r="P362" s="7" t="str">
        <f>IF(' Peticions ET'!N352="", "",' Peticions ET'!N352)</f>
        <v/>
      </c>
      <c r="Q362" s="31" t="str">
        <f>IF(' Peticions ET'!R352="", "",' Peticions ET'!R352)</f>
        <v/>
      </c>
      <c r="R362" s="31" t="str">
        <f>IF(' Peticions ET'!S352="", "",' Peticions ET'!S352)</f>
        <v/>
      </c>
      <c r="S362" t="str">
        <f>IF(' Peticions ET'!P352="", "",' Peticions ET'!P352)</f>
        <v/>
      </c>
      <c r="T362" s="264" t="str">
        <f>IF(' Peticions ET'!Q352="", "",' Peticions ET'!Q352)</f>
        <v/>
      </c>
      <c r="U362" s="1"/>
      <c r="V362" s="1"/>
      <c r="W362" s="3"/>
      <c r="X362" s="31"/>
      <c r="Y362" s="31"/>
      <c r="Z362" s="31"/>
      <c r="AA362" s="32"/>
      <c r="AB362" s="33"/>
      <c r="AC362" s="33"/>
      <c r="AD362" s="33"/>
      <c r="AE362" s="33"/>
      <c r="AF362" s="34"/>
      <c r="AG362" s="34"/>
      <c r="AH362" s="34"/>
      <c r="AI362" s="34"/>
      <c r="AJ362" s="35" t="str">
        <f>IF(' Peticions ET'!Z352="", "",' Peticions ET'!Z352)</f>
        <v/>
      </c>
      <c r="AK362" s="143"/>
      <c r="AL362" s="36"/>
      <c r="AM362" s="37" t="str">
        <f t="shared" si="97"/>
        <v/>
      </c>
      <c r="AN362" s="38" t="str">
        <f t="shared" si="98"/>
        <v/>
      </c>
      <c r="AO362" s="39" t="str">
        <f t="shared" si="99"/>
        <v/>
      </c>
      <c r="AP362" s="40" t="str">
        <f t="shared" si="100"/>
        <v/>
      </c>
      <c r="AQ362" s="229" t="str">
        <f t="shared" si="101"/>
        <v/>
      </c>
      <c r="AR362" s="220">
        <f>IF(A362="",0,IF(BJ362="S",COUNTIF($AQ$17:AQ362,AQ362),0))</f>
        <v>0</v>
      </c>
      <c r="AS362" s="41" t="str">
        <f t="shared" si="112"/>
        <v/>
      </c>
      <c r="AT362" s="42">
        <f xml:space="preserve"> IF(AS362&lt;&gt;"",VLOOKUP(AS362,Calculs!$B$2:$C$34,2,FALSE),0)</f>
        <v>0</v>
      </c>
      <c r="AU362" s="42">
        <f>IF(I362&lt;&gt;"",IF(LEFT(I362,1)="S", Calculs!$C$63,0),0)</f>
        <v>0</v>
      </c>
      <c r="AV362" s="42">
        <f>IF(J362&lt;&gt;"",IF(LEFT(J362,1)="S", Calculs!$C$53,0),0)</f>
        <v>0</v>
      </c>
      <c r="AW362" s="42">
        <f>IF(K362&lt;&gt;"",IF(LEFT(K362,1)="S", Calculs!$C$54,0),0)</f>
        <v>0</v>
      </c>
      <c r="AX362" s="43" t="str">
        <f t="shared" si="102"/>
        <v/>
      </c>
      <c r="AY362" s="43" t="str">
        <f t="shared" si="103"/>
        <v/>
      </c>
      <c r="AZ362" s="43">
        <f>SUMIF(Calculs!$B$2:$B$34,AX362,Calculs!$C$2:$C$34)</f>
        <v>0</v>
      </c>
      <c r="BA362" s="42">
        <f>IF(O362&lt;&gt;"",IF(LEFT(O362,1)="S", Calculs!$C$54,0),0)</f>
        <v>0</v>
      </c>
      <c r="BB362" s="42">
        <f>IF(P362&lt;&gt;"",IF(LEFT(P362,1)="S", Calculs!$C$53,0),0)</f>
        <v>0</v>
      </c>
      <c r="BC362" s="229" t="str">
        <f t="shared" si="104"/>
        <v/>
      </c>
      <c r="BD362" s="220">
        <f>IF(A362="",0, IF(BK362="S",COUNTIF($BC$17:BC362,BC362),0))</f>
        <v>0</v>
      </c>
      <c r="BE362" s="42">
        <f xml:space="preserve"> IF(Q362&lt;&gt;"",IF(Q362&lt;&gt;"Sense monitor",VLOOKUP(_xlfn.CONCAT(LEFT(Q362,2),IF(BF362="NO",".SA",".AA")),Calculs!$B$41:$C$48,2,FALSE),0),0)</f>
        <v>0</v>
      </c>
      <c r="BF362" s="42" t="str">
        <f t="shared" si="105"/>
        <v>NO</v>
      </c>
      <c r="BG362" s="43" t="str">
        <f t="shared" si="113"/>
        <v/>
      </c>
      <c r="BH362" s="42">
        <f>SUMIF(Calculs!$B$32:$B$36,TRIM(BG362),Calculs!$C$32:$C$36)</f>
        <v>0</v>
      </c>
      <c r="BI362" s="42">
        <f>IF(T362&lt;&gt;"",IF(LEFT(T362,1)="S", SUMIF(Calculs!$B$67:$B$70, TRIM(BG362), Calculs!$C$67:$C$70),0),0)</f>
        <v>0</v>
      </c>
      <c r="BJ362" s="40" t="str">
        <f t="shared" si="114"/>
        <v>N</v>
      </c>
      <c r="BK362" s="219" t="str">
        <f t="shared" si="106"/>
        <v>N</v>
      </c>
      <c r="BL362" s="42">
        <f t="shared" si="115"/>
        <v>0</v>
      </c>
      <c r="BM362" s="42"/>
      <c r="BN362" s="42"/>
      <c r="BO362" s="42">
        <f>IF(B362="",0,IF(AND(BJ362="S",AR362=1), VLOOKUP(B362,Calculs!$B$94:$D$99,3), 0) + IF(AND(BK362="S",BD362=1), VLOOKUP(B362,Calculs!$B$94:$F$99,5), 0))</f>
        <v>0</v>
      </c>
      <c r="BP362" s="40" t="str">
        <f t="shared" si="107"/>
        <v/>
      </c>
      <c r="BQ362" s="219" t="str">
        <f t="shared" si="108"/>
        <v/>
      </c>
      <c r="BR362" s="264" t="str">
        <f t="shared" si="109"/>
        <v/>
      </c>
      <c r="BS362" s="264" t="str">
        <f t="shared" si="110"/>
        <v/>
      </c>
    </row>
    <row r="363" spans="1:71" ht="12.75" customHeight="1">
      <c r="A363" s="217" t="str">
        <f>IF(' Peticions ET'!A353="", "",' Peticions ET'!A353)</f>
        <v/>
      </c>
      <c r="B363" s="167" t="str">
        <f t="shared" si="111"/>
        <v/>
      </c>
      <c r="C363" s="167" t="str">
        <f>IF(' Peticions ET'!B353="", "",' Peticions ET'!B353)</f>
        <v/>
      </c>
      <c r="D363" s="167" t="str">
        <f>IF(' Peticions ET'!C353="", "",' Peticions ET'!C353)</f>
        <v/>
      </c>
      <c r="E363" s="167" t="str">
        <f>IF(' Peticions ET'!D353="", "",' Peticions ET'!D353)</f>
        <v/>
      </c>
      <c r="F363" s="166" t="str">
        <f>IF(' Peticions ET'!E353="", "",' Peticions ET'!E353)</f>
        <v/>
      </c>
      <c r="G363" s="166" t="str">
        <f>IF(' Peticions ET'!F353="", "",' Peticions ET'!F353)</f>
        <v/>
      </c>
      <c r="H363" s="30" t="str">
        <f>IF(' Peticions ET'!G353="", "",' Peticions ET'!G353)</f>
        <v/>
      </c>
      <c r="I363" s="40" t="str">
        <f>IF(' Peticions ET'!H353="", "",' Peticions ET'!H353)</f>
        <v/>
      </c>
      <c r="J363" s="40" t="str">
        <f>IF(' Peticions ET'!I353="", "",' Peticions ET'!I353)</f>
        <v/>
      </c>
      <c r="K363" s="40" t="str">
        <f>IF(' Peticions ET'!J353="", "",' Peticions ET'!J353)</f>
        <v/>
      </c>
      <c r="L363" s="30" t="str">
        <f>IF(' Peticions ET'!K353="", "",' Peticions ET'!K353)</f>
        <v/>
      </c>
      <c r="M363" s="30" t="str">
        <f>IF(' Peticions ET'!L353="", "",' Peticions ET'!L353)</f>
        <v/>
      </c>
      <c r="N363" s="30" t="str">
        <f>IF(' Peticions ET'!M353="", "",' Peticions ET'!M353)</f>
        <v/>
      </c>
      <c r="O363" s="40" t="str">
        <f>IF(' Peticions ET'!O353="", "",' Peticions ET'!O353)</f>
        <v/>
      </c>
      <c r="P363" s="7" t="str">
        <f>IF(' Peticions ET'!N353="", "",' Peticions ET'!N353)</f>
        <v/>
      </c>
      <c r="Q363" s="31" t="str">
        <f>IF(' Peticions ET'!R353="", "",' Peticions ET'!R353)</f>
        <v/>
      </c>
      <c r="R363" s="31" t="str">
        <f>IF(' Peticions ET'!S353="", "",' Peticions ET'!S353)</f>
        <v/>
      </c>
      <c r="S363" t="str">
        <f>IF(' Peticions ET'!P353="", "",' Peticions ET'!P353)</f>
        <v/>
      </c>
      <c r="T363" s="264" t="str">
        <f>IF(' Peticions ET'!Q353="", "",' Peticions ET'!Q353)</f>
        <v/>
      </c>
      <c r="U363" s="1"/>
      <c r="V363" s="1"/>
      <c r="W363" s="3"/>
      <c r="X363" s="31"/>
      <c r="Y363" s="31"/>
      <c r="Z363" s="31"/>
      <c r="AA363" s="32"/>
      <c r="AB363" s="33"/>
      <c r="AC363" s="33"/>
      <c r="AD363" s="33"/>
      <c r="AE363" s="33"/>
      <c r="AF363" s="34"/>
      <c r="AG363" s="34"/>
      <c r="AH363" s="34"/>
      <c r="AI363" s="34"/>
      <c r="AJ363" s="35" t="str">
        <f>IF(' Peticions ET'!Z353="", "",' Peticions ET'!Z353)</f>
        <v/>
      </c>
      <c r="AK363" s="143"/>
      <c r="AL363" s="36"/>
      <c r="AM363" s="37" t="str">
        <f t="shared" si="97"/>
        <v/>
      </c>
      <c r="AN363" s="38" t="str">
        <f t="shared" si="98"/>
        <v/>
      </c>
      <c r="AO363" s="39" t="str">
        <f t="shared" si="99"/>
        <v/>
      </c>
      <c r="AP363" s="40" t="str">
        <f t="shared" si="100"/>
        <v/>
      </c>
      <c r="AQ363" s="229" t="str">
        <f t="shared" si="101"/>
        <v/>
      </c>
      <c r="AR363" s="220">
        <f>IF(A363="",0,IF(BJ363="S",COUNTIF($AQ$17:AQ363,AQ363),0))</f>
        <v>0</v>
      </c>
      <c r="AS363" s="41" t="str">
        <f t="shared" si="112"/>
        <v/>
      </c>
      <c r="AT363" s="42">
        <f xml:space="preserve"> IF(AS363&lt;&gt;"",VLOOKUP(AS363,Calculs!$B$2:$C$34,2,FALSE),0)</f>
        <v>0</v>
      </c>
      <c r="AU363" s="42">
        <f>IF(I363&lt;&gt;"",IF(LEFT(I363,1)="S", Calculs!$C$63,0),0)</f>
        <v>0</v>
      </c>
      <c r="AV363" s="42">
        <f>IF(J363&lt;&gt;"",IF(LEFT(J363,1)="S", Calculs!$C$53,0),0)</f>
        <v>0</v>
      </c>
      <c r="AW363" s="42">
        <f>IF(K363&lt;&gt;"",IF(LEFT(K363,1)="S", Calculs!$C$54,0),0)</f>
        <v>0</v>
      </c>
      <c r="AX363" s="43" t="str">
        <f t="shared" si="102"/>
        <v/>
      </c>
      <c r="AY363" s="43" t="str">
        <f t="shared" si="103"/>
        <v/>
      </c>
      <c r="AZ363" s="43">
        <f>SUMIF(Calculs!$B$2:$B$34,AX363,Calculs!$C$2:$C$34)</f>
        <v>0</v>
      </c>
      <c r="BA363" s="42">
        <f>IF(O363&lt;&gt;"",IF(LEFT(O363,1)="S", Calculs!$C$54,0),0)</f>
        <v>0</v>
      </c>
      <c r="BB363" s="42">
        <f>IF(P363&lt;&gt;"",IF(LEFT(P363,1)="S", Calculs!$C$53,0),0)</f>
        <v>0</v>
      </c>
      <c r="BC363" s="229" t="str">
        <f t="shared" si="104"/>
        <v/>
      </c>
      <c r="BD363" s="220">
        <f>IF(A363="",0, IF(BK363="S",COUNTIF($BC$17:BC363,BC363),0))</f>
        <v>0</v>
      </c>
      <c r="BE363" s="42">
        <f xml:space="preserve"> IF(Q363&lt;&gt;"",IF(Q363&lt;&gt;"Sense monitor",VLOOKUP(_xlfn.CONCAT(LEFT(Q363,2),IF(BF363="NO",".SA",".AA")),Calculs!$B$41:$C$48,2,FALSE),0),0)</f>
        <v>0</v>
      </c>
      <c r="BF363" s="42" t="str">
        <f t="shared" si="105"/>
        <v>NO</v>
      </c>
      <c r="BG363" s="43" t="str">
        <f t="shared" si="113"/>
        <v/>
      </c>
      <c r="BH363" s="42">
        <f>SUMIF(Calculs!$B$32:$B$36,TRIM(BG363),Calculs!$C$32:$C$36)</f>
        <v>0</v>
      </c>
      <c r="BI363" s="42">
        <f>IF(T363&lt;&gt;"",IF(LEFT(T363,1)="S", SUMIF(Calculs!$B$67:$B$70, TRIM(BG363), Calculs!$C$67:$C$70),0),0)</f>
        <v>0</v>
      </c>
      <c r="BJ363" s="40" t="str">
        <f t="shared" si="114"/>
        <v>N</v>
      </c>
      <c r="BK363" s="219" t="str">
        <f t="shared" si="106"/>
        <v>N</v>
      </c>
      <c r="BL363" s="42">
        <f t="shared" si="115"/>
        <v>0</v>
      </c>
      <c r="BM363" s="42"/>
      <c r="BN363" s="42"/>
      <c r="BO363" s="42">
        <f>IF(B363="",0,IF(AND(BJ363="S",AR363=1), VLOOKUP(B363,Calculs!$B$94:$D$99,3), 0) + IF(AND(BK363="S",BD363=1), VLOOKUP(B363,Calculs!$B$94:$F$99,5), 0))</f>
        <v>0</v>
      </c>
      <c r="BP363" s="40" t="str">
        <f t="shared" si="107"/>
        <v/>
      </c>
      <c r="BQ363" s="219" t="str">
        <f t="shared" si="108"/>
        <v/>
      </c>
      <c r="BR363" s="264" t="str">
        <f t="shared" si="109"/>
        <v/>
      </c>
      <c r="BS363" s="264" t="str">
        <f t="shared" si="110"/>
        <v/>
      </c>
    </row>
    <row r="364" spans="1:71" ht="12.75" customHeight="1">
      <c r="A364" s="217" t="str">
        <f>IF(' Peticions ET'!A354="", "",' Peticions ET'!A354)</f>
        <v/>
      </c>
      <c r="B364" s="167" t="str">
        <f t="shared" si="111"/>
        <v/>
      </c>
      <c r="C364" s="167" t="str">
        <f>IF(' Peticions ET'!B354="", "",' Peticions ET'!B354)</f>
        <v/>
      </c>
      <c r="D364" s="167" t="str">
        <f>IF(' Peticions ET'!C354="", "",' Peticions ET'!C354)</f>
        <v/>
      </c>
      <c r="E364" s="167" t="str">
        <f>IF(' Peticions ET'!D354="", "",' Peticions ET'!D354)</f>
        <v/>
      </c>
      <c r="F364" s="166" t="str">
        <f>IF(' Peticions ET'!E354="", "",' Peticions ET'!E354)</f>
        <v/>
      </c>
      <c r="G364" s="166" t="str">
        <f>IF(' Peticions ET'!F354="", "",' Peticions ET'!F354)</f>
        <v/>
      </c>
      <c r="H364" s="30" t="str">
        <f>IF(' Peticions ET'!G354="", "",' Peticions ET'!G354)</f>
        <v/>
      </c>
      <c r="I364" s="40" t="str">
        <f>IF(' Peticions ET'!H354="", "",' Peticions ET'!H354)</f>
        <v/>
      </c>
      <c r="J364" s="40" t="str">
        <f>IF(' Peticions ET'!I354="", "",' Peticions ET'!I354)</f>
        <v/>
      </c>
      <c r="K364" s="40" t="str">
        <f>IF(' Peticions ET'!J354="", "",' Peticions ET'!J354)</f>
        <v/>
      </c>
      <c r="L364" s="30" t="str">
        <f>IF(' Peticions ET'!K354="", "",' Peticions ET'!K354)</f>
        <v/>
      </c>
      <c r="M364" s="30" t="str">
        <f>IF(' Peticions ET'!L354="", "",' Peticions ET'!L354)</f>
        <v/>
      </c>
      <c r="N364" s="30" t="str">
        <f>IF(' Peticions ET'!M354="", "",' Peticions ET'!M354)</f>
        <v/>
      </c>
      <c r="O364" s="40" t="str">
        <f>IF(' Peticions ET'!O354="", "",' Peticions ET'!O354)</f>
        <v/>
      </c>
      <c r="P364" s="7" t="str">
        <f>IF(' Peticions ET'!N354="", "",' Peticions ET'!N354)</f>
        <v/>
      </c>
      <c r="Q364" s="31" t="str">
        <f>IF(' Peticions ET'!R354="", "",' Peticions ET'!R354)</f>
        <v/>
      </c>
      <c r="R364" s="31" t="str">
        <f>IF(' Peticions ET'!S354="", "",' Peticions ET'!S354)</f>
        <v/>
      </c>
      <c r="S364" t="str">
        <f>IF(' Peticions ET'!P354="", "",' Peticions ET'!P354)</f>
        <v/>
      </c>
      <c r="T364" s="264" t="str">
        <f>IF(' Peticions ET'!Q354="", "",' Peticions ET'!Q354)</f>
        <v/>
      </c>
      <c r="U364" s="1"/>
      <c r="V364" s="1"/>
      <c r="W364" s="3"/>
      <c r="X364" s="31"/>
      <c r="Y364" s="31"/>
      <c r="Z364" s="31"/>
      <c r="AA364" s="32"/>
      <c r="AB364" s="33"/>
      <c r="AC364" s="33"/>
      <c r="AD364" s="33"/>
      <c r="AE364" s="33"/>
      <c r="AF364" s="34"/>
      <c r="AG364" s="34"/>
      <c r="AH364" s="34"/>
      <c r="AI364" s="34"/>
      <c r="AJ364" s="35" t="str">
        <f>IF(' Peticions ET'!Z354="", "",' Peticions ET'!Z354)</f>
        <v/>
      </c>
      <c r="AK364" s="143"/>
      <c r="AL364" s="36"/>
      <c r="AM364" s="37" t="str">
        <f t="shared" si="97"/>
        <v/>
      </c>
      <c r="AN364" s="38" t="str">
        <f t="shared" si="98"/>
        <v/>
      </c>
      <c r="AO364" s="39" t="str">
        <f t="shared" si="99"/>
        <v/>
      </c>
      <c r="AP364" s="40" t="str">
        <f t="shared" si="100"/>
        <v/>
      </c>
      <c r="AQ364" s="229" t="str">
        <f t="shared" si="101"/>
        <v/>
      </c>
      <c r="AR364" s="220">
        <f>IF(A364="",0,IF(BJ364="S",COUNTIF($AQ$17:AQ364,AQ364),0))</f>
        <v>0</v>
      </c>
      <c r="AS364" s="41" t="str">
        <f t="shared" si="112"/>
        <v/>
      </c>
      <c r="AT364" s="42">
        <f xml:space="preserve"> IF(AS364&lt;&gt;"",VLOOKUP(AS364,Calculs!$B$2:$C$34,2,FALSE),0)</f>
        <v>0</v>
      </c>
      <c r="AU364" s="42">
        <f>IF(I364&lt;&gt;"",IF(LEFT(I364,1)="S", Calculs!$C$63,0),0)</f>
        <v>0</v>
      </c>
      <c r="AV364" s="42">
        <f>IF(J364&lt;&gt;"",IF(LEFT(J364,1)="S", Calculs!$C$53,0),0)</f>
        <v>0</v>
      </c>
      <c r="AW364" s="42">
        <f>IF(K364&lt;&gt;"",IF(LEFT(K364,1)="S", Calculs!$C$54,0),0)</f>
        <v>0</v>
      </c>
      <c r="AX364" s="43" t="str">
        <f t="shared" si="102"/>
        <v/>
      </c>
      <c r="AY364" s="43" t="str">
        <f t="shared" si="103"/>
        <v/>
      </c>
      <c r="AZ364" s="43">
        <f>SUMIF(Calculs!$B$2:$B$34,AX364,Calculs!$C$2:$C$34)</f>
        <v>0</v>
      </c>
      <c r="BA364" s="42">
        <f>IF(O364&lt;&gt;"",IF(LEFT(O364,1)="S", Calculs!$C$54,0),0)</f>
        <v>0</v>
      </c>
      <c r="BB364" s="42">
        <f>IF(P364&lt;&gt;"",IF(LEFT(P364,1)="S", Calculs!$C$53,0),0)</f>
        <v>0</v>
      </c>
      <c r="BC364" s="229" t="str">
        <f t="shared" si="104"/>
        <v/>
      </c>
      <c r="BD364" s="220">
        <f>IF(A364="",0, IF(BK364="S",COUNTIF($BC$17:BC364,BC364),0))</f>
        <v>0</v>
      </c>
      <c r="BE364" s="42">
        <f xml:space="preserve"> IF(Q364&lt;&gt;"",IF(Q364&lt;&gt;"Sense monitor",VLOOKUP(_xlfn.CONCAT(LEFT(Q364,2),IF(BF364="NO",".SA",".AA")),Calculs!$B$41:$C$48,2,FALSE),0),0)</f>
        <v>0</v>
      </c>
      <c r="BF364" s="42" t="str">
        <f t="shared" si="105"/>
        <v>NO</v>
      </c>
      <c r="BG364" s="43" t="str">
        <f t="shared" si="113"/>
        <v/>
      </c>
      <c r="BH364" s="42">
        <f>SUMIF(Calculs!$B$32:$B$36,TRIM(BG364),Calculs!$C$32:$C$36)</f>
        <v>0</v>
      </c>
      <c r="BI364" s="42">
        <f>IF(T364&lt;&gt;"",IF(LEFT(T364,1)="S", SUMIF(Calculs!$B$67:$B$70, TRIM(BG364), Calculs!$C$67:$C$70),0),0)</f>
        <v>0</v>
      </c>
      <c r="BJ364" s="40" t="str">
        <f t="shared" si="114"/>
        <v>N</v>
      </c>
      <c r="BK364" s="219" t="str">
        <f t="shared" si="106"/>
        <v>N</v>
      </c>
      <c r="BL364" s="42">
        <f t="shared" si="115"/>
        <v>0</v>
      </c>
      <c r="BM364" s="42"/>
      <c r="BN364" s="42"/>
      <c r="BO364" s="42">
        <f>IF(B364="",0,IF(AND(BJ364="S",AR364=1), VLOOKUP(B364,Calculs!$B$94:$D$99,3), 0) + IF(AND(BK364="S",BD364=1), VLOOKUP(B364,Calculs!$B$94:$F$99,5), 0))</f>
        <v>0</v>
      </c>
      <c r="BP364" s="40" t="str">
        <f t="shared" si="107"/>
        <v/>
      </c>
      <c r="BQ364" s="219" t="str">
        <f t="shared" si="108"/>
        <v/>
      </c>
      <c r="BR364" s="264" t="str">
        <f t="shared" si="109"/>
        <v/>
      </c>
      <c r="BS364" s="264" t="str">
        <f t="shared" si="110"/>
        <v/>
      </c>
    </row>
    <row r="365" spans="1:71" ht="12.75" customHeight="1">
      <c r="A365" s="217" t="str">
        <f>IF(' Peticions ET'!A355="", "",' Peticions ET'!A355)</f>
        <v/>
      </c>
      <c r="B365" s="167" t="str">
        <f t="shared" si="111"/>
        <v/>
      </c>
      <c r="C365" s="167" t="str">
        <f>IF(' Peticions ET'!B355="", "",' Peticions ET'!B355)</f>
        <v/>
      </c>
      <c r="D365" s="167" t="str">
        <f>IF(' Peticions ET'!C355="", "",' Peticions ET'!C355)</f>
        <v/>
      </c>
      <c r="E365" s="167" t="str">
        <f>IF(' Peticions ET'!D355="", "",' Peticions ET'!D355)</f>
        <v/>
      </c>
      <c r="F365" s="166" t="str">
        <f>IF(' Peticions ET'!E355="", "",' Peticions ET'!E355)</f>
        <v/>
      </c>
      <c r="G365" s="166" t="str">
        <f>IF(' Peticions ET'!F355="", "",' Peticions ET'!F355)</f>
        <v/>
      </c>
      <c r="H365" s="30" t="str">
        <f>IF(' Peticions ET'!G355="", "",' Peticions ET'!G355)</f>
        <v/>
      </c>
      <c r="I365" s="40" t="str">
        <f>IF(' Peticions ET'!H355="", "",' Peticions ET'!H355)</f>
        <v/>
      </c>
      <c r="J365" s="40" t="str">
        <f>IF(' Peticions ET'!I355="", "",' Peticions ET'!I355)</f>
        <v/>
      </c>
      <c r="K365" s="40" t="str">
        <f>IF(' Peticions ET'!J355="", "",' Peticions ET'!J355)</f>
        <v/>
      </c>
      <c r="L365" s="30" t="str">
        <f>IF(' Peticions ET'!K355="", "",' Peticions ET'!K355)</f>
        <v/>
      </c>
      <c r="M365" s="30" t="str">
        <f>IF(' Peticions ET'!L355="", "",' Peticions ET'!L355)</f>
        <v/>
      </c>
      <c r="N365" s="30" t="str">
        <f>IF(' Peticions ET'!M355="", "",' Peticions ET'!M355)</f>
        <v/>
      </c>
      <c r="O365" s="40" t="str">
        <f>IF(' Peticions ET'!O355="", "",' Peticions ET'!O355)</f>
        <v/>
      </c>
      <c r="P365" s="7" t="str">
        <f>IF(' Peticions ET'!N355="", "",' Peticions ET'!N355)</f>
        <v/>
      </c>
      <c r="Q365" s="31" t="str">
        <f>IF(' Peticions ET'!R355="", "",' Peticions ET'!R355)</f>
        <v/>
      </c>
      <c r="R365" s="31" t="str">
        <f>IF(' Peticions ET'!S355="", "",' Peticions ET'!S355)</f>
        <v/>
      </c>
      <c r="S365" t="str">
        <f>IF(' Peticions ET'!P355="", "",' Peticions ET'!P355)</f>
        <v/>
      </c>
      <c r="T365" s="264" t="str">
        <f>IF(' Peticions ET'!Q355="", "",' Peticions ET'!Q355)</f>
        <v/>
      </c>
      <c r="U365" s="1"/>
      <c r="V365" s="1"/>
      <c r="W365" s="3"/>
      <c r="X365" s="31"/>
      <c r="Y365" s="31"/>
      <c r="Z365" s="31"/>
      <c r="AA365" s="32"/>
      <c r="AB365" s="33"/>
      <c r="AC365" s="33"/>
      <c r="AD365" s="33"/>
      <c r="AE365" s="33"/>
      <c r="AF365" s="34"/>
      <c r="AG365" s="34"/>
      <c r="AH365" s="34"/>
      <c r="AI365" s="34"/>
      <c r="AJ365" s="35" t="str">
        <f>IF(' Peticions ET'!Z355="", "",' Peticions ET'!Z355)</f>
        <v/>
      </c>
      <c r="AK365" s="143"/>
      <c r="AL365" s="36"/>
      <c r="AM365" s="37" t="str">
        <f t="shared" si="97"/>
        <v/>
      </c>
      <c r="AN365" s="38" t="str">
        <f t="shared" si="98"/>
        <v/>
      </c>
      <c r="AO365" s="39" t="str">
        <f t="shared" si="99"/>
        <v/>
      </c>
      <c r="AP365" s="40" t="str">
        <f t="shared" si="100"/>
        <v/>
      </c>
      <c r="AQ365" s="229" t="str">
        <f t="shared" si="101"/>
        <v/>
      </c>
      <c r="AR365" s="220">
        <f>IF(A365="",0,IF(BJ365="S",COUNTIF($AQ$17:AQ365,AQ365),0))</f>
        <v>0</v>
      </c>
      <c r="AS365" s="41" t="str">
        <f t="shared" si="112"/>
        <v/>
      </c>
      <c r="AT365" s="42">
        <f xml:space="preserve"> IF(AS365&lt;&gt;"",VLOOKUP(AS365,Calculs!$B$2:$C$34,2,FALSE),0)</f>
        <v>0</v>
      </c>
      <c r="AU365" s="42">
        <f>IF(I365&lt;&gt;"",IF(LEFT(I365,1)="S", Calculs!$C$63,0),0)</f>
        <v>0</v>
      </c>
      <c r="AV365" s="42">
        <f>IF(J365&lt;&gt;"",IF(LEFT(J365,1)="S", Calculs!$C$53,0),0)</f>
        <v>0</v>
      </c>
      <c r="AW365" s="42">
        <f>IF(K365&lt;&gt;"",IF(LEFT(K365,1)="S", Calculs!$C$54,0),0)</f>
        <v>0</v>
      </c>
      <c r="AX365" s="43" t="str">
        <f t="shared" si="102"/>
        <v/>
      </c>
      <c r="AY365" s="43" t="str">
        <f t="shared" si="103"/>
        <v/>
      </c>
      <c r="AZ365" s="43">
        <f>SUMIF(Calculs!$B$2:$B$34,AX365,Calculs!$C$2:$C$34)</f>
        <v>0</v>
      </c>
      <c r="BA365" s="42">
        <f>IF(O365&lt;&gt;"",IF(LEFT(O365,1)="S", Calculs!$C$54,0),0)</f>
        <v>0</v>
      </c>
      <c r="BB365" s="42">
        <f>IF(P365&lt;&gt;"",IF(LEFT(P365,1)="S", Calculs!$C$53,0),0)</f>
        <v>0</v>
      </c>
      <c r="BC365" s="229" t="str">
        <f t="shared" si="104"/>
        <v/>
      </c>
      <c r="BD365" s="220">
        <f>IF(A365="",0, IF(BK365="S",COUNTIF($BC$17:BC365,BC365),0))</f>
        <v>0</v>
      </c>
      <c r="BE365" s="42">
        <f xml:space="preserve"> IF(Q365&lt;&gt;"",IF(Q365&lt;&gt;"Sense monitor",VLOOKUP(_xlfn.CONCAT(LEFT(Q365,2),IF(BF365="NO",".SA",".AA")),Calculs!$B$41:$C$48,2,FALSE),0),0)</f>
        <v>0</v>
      </c>
      <c r="BF365" s="42" t="str">
        <f t="shared" si="105"/>
        <v>NO</v>
      </c>
      <c r="BG365" s="43" t="str">
        <f t="shared" si="113"/>
        <v/>
      </c>
      <c r="BH365" s="42">
        <f>SUMIF(Calculs!$B$32:$B$36,TRIM(BG365),Calculs!$C$32:$C$36)</f>
        <v>0</v>
      </c>
      <c r="BI365" s="42">
        <f>IF(T365&lt;&gt;"",IF(LEFT(T365,1)="S", SUMIF(Calculs!$B$67:$B$70, TRIM(BG365), Calculs!$C$67:$C$70),0),0)</f>
        <v>0</v>
      </c>
      <c r="BJ365" s="40" t="str">
        <f t="shared" si="114"/>
        <v>N</v>
      </c>
      <c r="BK365" s="219" t="str">
        <f t="shared" si="106"/>
        <v>N</v>
      </c>
      <c r="BL365" s="42">
        <f t="shared" si="115"/>
        <v>0</v>
      </c>
      <c r="BM365" s="42"/>
      <c r="BN365" s="42"/>
      <c r="BO365" s="42">
        <f>IF(B365="",0,IF(AND(BJ365="S",AR365=1), VLOOKUP(B365,Calculs!$B$94:$D$99,3), 0) + IF(AND(BK365="S",BD365=1), VLOOKUP(B365,Calculs!$B$94:$F$99,5), 0))</f>
        <v>0</v>
      </c>
      <c r="BP365" s="40" t="str">
        <f t="shared" si="107"/>
        <v/>
      </c>
      <c r="BQ365" s="219" t="str">
        <f t="shared" si="108"/>
        <v/>
      </c>
      <c r="BR365" s="264" t="str">
        <f t="shared" si="109"/>
        <v/>
      </c>
      <c r="BS365" s="264" t="str">
        <f t="shared" si="110"/>
        <v/>
      </c>
    </row>
    <row r="366" spans="1:71" ht="12.75" customHeight="1">
      <c r="A366" s="217" t="str">
        <f>IF(' Peticions ET'!A356="", "",' Peticions ET'!A356)</f>
        <v/>
      </c>
      <c r="B366" s="167" t="str">
        <f t="shared" si="111"/>
        <v/>
      </c>
      <c r="C366" s="167" t="str">
        <f>IF(' Peticions ET'!B356="", "",' Peticions ET'!B356)</f>
        <v/>
      </c>
      <c r="D366" s="167" t="str">
        <f>IF(' Peticions ET'!C356="", "",' Peticions ET'!C356)</f>
        <v/>
      </c>
      <c r="E366" s="167" t="str">
        <f>IF(' Peticions ET'!D356="", "",' Peticions ET'!D356)</f>
        <v/>
      </c>
      <c r="F366" s="166" t="str">
        <f>IF(' Peticions ET'!E356="", "",' Peticions ET'!E356)</f>
        <v/>
      </c>
      <c r="G366" s="166" t="str">
        <f>IF(' Peticions ET'!F356="", "",' Peticions ET'!F356)</f>
        <v/>
      </c>
      <c r="H366" s="30" t="str">
        <f>IF(' Peticions ET'!G356="", "",' Peticions ET'!G356)</f>
        <v/>
      </c>
      <c r="I366" s="40" t="str">
        <f>IF(' Peticions ET'!H356="", "",' Peticions ET'!H356)</f>
        <v/>
      </c>
      <c r="J366" s="40" t="str">
        <f>IF(' Peticions ET'!I356="", "",' Peticions ET'!I356)</f>
        <v/>
      </c>
      <c r="K366" s="40" t="str">
        <f>IF(' Peticions ET'!J356="", "",' Peticions ET'!J356)</f>
        <v/>
      </c>
      <c r="L366" s="30" t="str">
        <f>IF(' Peticions ET'!K356="", "",' Peticions ET'!K356)</f>
        <v/>
      </c>
      <c r="M366" s="30" t="str">
        <f>IF(' Peticions ET'!L356="", "",' Peticions ET'!L356)</f>
        <v/>
      </c>
      <c r="N366" s="30" t="str">
        <f>IF(' Peticions ET'!M356="", "",' Peticions ET'!M356)</f>
        <v/>
      </c>
      <c r="O366" s="40" t="str">
        <f>IF(' Peticions ET'!O356="", "",' Peticions ET'!O356)</f>
        <v/>
      </c>
      <c r="P366" s="7" t="str">
        <f>IF(' Peticions ET'!N356="", "",' Peticions ET'!N356)</f>
        <v/>
      </c>
      <c r="Q366" s="31" t="str">
        <f>IF(' Peticions ET'!R356="", "",' Peticions ET'!R356)</f>
        <v/>
      </c>
      <c r="R366" s="31" t="str">
        <f>IF(' Peticions ET'!S356="", "",' Peticions ET'!S356)</f>
        <v/>
      </c>
      <c r="S366" t="str">
        <f>IF(' Peticions ET'!P356="", "",' Peticions ET'!P356)</f>
        <v/>
      </c>
      <c r="T366" s="264" t="str">
        <f>IF(' Peticions ET'!Q356="", "",' Peticions ET'!Q356)</f>
        <v/>
      </c>
      <c r="U366" s="1"/>
      <c r="V366" s="1"/>
      <c r="W366" s="3"/>
      <c r="X366" s="31"/>
      <c r="Y366" s="31"/>
      <c r="Z366" s="31"/>
      <c r="AA366" s="32"/>
      <c r="AB366" s="33"/>
      <c r="AC366" s="33"/>
      <c r="AD366" s="33"/>
      <c r="AE366" s="33"/>
      <c r="AF366" s="34"/>
      <c r="AG366" s="34"/>
      <c r="AH366" s="34"/>
      <c r="AI366" s="34"/>
      <c r="AJ366" s="35" t="str">
        <f>IF(' Peticions ET'!Z356="", "",' Peticions ET'!Z356)</f>
        <v/>
      </c>
      <c r="AK366" s="143"/>
      <c r="AL366" s="36"/>
      <c r="AM366" s="37" t="str">
        <f t="shared" si="97"/>
        <v/>
      </c>
      <c r="AN366" s="38" t="str">
        <f t="shared" si="98"/>
        <v/>
      </c>
      <c r="AO366" s="39" t="str">
        <f t="shared" si="99"/>
        <v/>
      </c>
      <c r="AP366" s="40" t="str">
        <f t="shared" si="100"/>
        <v/>
      </c>
      <c r="AQ366" s="229" t="str">
        <f t="shared" si="101"/>
        <v/>
      </c>
      <c r="AR366" s="220">
        <f>IF(A366="",0,IF(BJ366="S",COUNTIF($AQ$17:AQ366,AQ366),0))</f>
        <v>0</v>
      </c>
      <c r="AS366" s="41" t="str">
        <f t="shared" si="112"/>
        <v/>
      </c>
      <c r="AT366" s="42">
        <f xml:space="preserve"> IF(AS366&lt;&gt;"",VLOOKUP(AS366,Calculs!$B$2:$C$34,2,FALSE),0)</f>
        <v>0</v>
      </c>
      <c r="AU366" s="42">
        <f>IF(I366&lt;&gt;"",IF(LEFT(I366,1)="S", Calculs!$C$63,0),0)</f>
        <v>0</v>
      </c>
      <c r="AV366" s="42">
        <f>IF(J366&lt;&gt;"",IF(LEFT(J366,1)="S", Calculs!$C$53,0),0)</f>
        <v>0</v>
      </c>
      <c r="AW366" s="42">
        <f>IF(K366&lt;&gt;"",IF(LEFT(K366,1)="S", Calculs!$C$54,0),0)</f>
        <v>0</v>
      </c>
      <c r="AX366" s="43" t="str">
        <f t="shared" si="102"/>
        <v/>
      </c>
      <c r="AY366" s="43" t="str">
        <f t="shared" si="103"/>
        <v/>
      </c>
      <c r="AZ366" s="43">
        <f>SUMIF(Calculs!$B$2:$B$34,AX366,Calculs!$C$2:$C$34)</f>
        <v>0</v>
      </c>
      <c r="BA366" s="42">
        <f>IF(O366&lt;&gt;"",IF(LEFT(O366,1)="S", Calculs!$C$54,0),0)</f>
        <v>0</v>
      </c>
      <c r="BB366" s="42">
        <f>IF(P366&lt;&gt;"",IF(LEFT(P366,1)="S", Calculs!$C$53,0),0)</f>
        <v>0</v>
      </c>
      <c r="BC366" s="229" t="str">
        <f t="shared" si="104"/>
        <v/>
      </c>
      <c r="BD366" s="220">
        <f>IF(A366="",0, IF(BK366="S",COUNTIF($BC$17:BC366,BC366),0))</f>
        <v>0</v>
      </c>
      <c r="BE366" s="42">
        <f xml:space="preserve"> IF(Q366&lt;&gt;"",IF(Q366&lt;&gt;"Sense monitor",VLOOKUP(_xlfn.CONCAT(LEFT(Q366,2),IF(BF366="NO",".SA",".AA")),Calculs!$B$41:$C$48,2,FALSE),0),0)</f>
        <v>0</v>
      </c>
      <c r="BF366" s="42" t="str">
        <f t="shared" si="105"/>
        <v>NO</v>
      </c>
      <c r="BG366" s="43" t="str">
        <f t="shared" si="113"/>
        <v/>
      </c>
      <c r="BH366" s="42">
        <f>SUMIF(Calculs!$B$32:$B$36,TRIM(BG366),Calculs!$C$32:$C$36)</f>
        <v>0</v>
      </c>
      <c r="BI366" s="42">
        <f>IF(T366&lt;&gt;"",IF(LEFT(T366,1)="S", SUMIF(Calculs!$B$67:$B$70, TRIM(BG366), Calculs!$C$67:$C$70),0),0)</f>
        <v>0</v>
      </c>
      <c r="BJ366" s="40" t="str">
        <f t="shared" si="114"/>
        <v>N</v>
      </c>
      <c r="BK366" s="219" t="str">
        <f t="shared" si="106"/>
        <v>N</v>
      </c>
      <c r="BL366" s="42">
        <f t="shared" si="115"/>
        <v>0</v>
      </c>
      <c r="BM366" s="42"/>
      <c r="BN366" s="42"/>
      <c r="BO366" s="42">
        <f>IF(B366="",0,IF(AND(BJ366="S",AR366=1), VLOOKUP(B366,Calculs!$B$94:$D$99,3), 0) + IF(AND(BK366="S",BD366=1), VLOOKUP(B366,Calculs!$B$94:$F$99,5), 0))</f>
        <v>0</v>
      </c>
      <c r="BP366" s="40" t="str">
        <f t="shared" si="107"/>
        <v/>
      </c>
      <c r="BQ366" s="219" t="str">
        <f t="shared" si="108"/>
        <v/>
      </c>
      <c r="BR366" s="264" t="str">
        <f t="shared" si="109"/>
        <v/>
      </c>
      <c r="BS366" s="264" t="str">
        <f t="shared" si="110"/>
        <v/>
      </c>
    </row>
    <row r="367" spans="1:71" ht="12.75" customHeight="1">
      <c r="A367" s="217" t="str">
        <f>IF(' Peticions ET'!A357="", "",' Peticions ET'!A357)</f>
        <v/>
      </c>
      <c r="B367" s="167" t="str">
        <f t="shared" si="111"/>
        <v/>
      </c>
      <c r="C367" s="167" t="str">
        <f>IF(' Peticions ET'!B357="", "",' Peticions ET'!B357)</f>
        <v/>
      </c>
      <c r="D367" s="167" t="str">
        <f>IF(' Peticions ET'!C357="", "",' Peticions ET'!C357)</f>
        <v/>
      </c>
      <c r="E367" s="167" t="str">
        <f>IF(' Peticions ET'!D357="", "",' Peticions ET'!D357)</f>
        <v/>
      </c>
      <c r="F367" s="166" t="str">
        <f>IF(' Peticions ET'!E357="", "",' Peticions ET'!E357)</f>
        <v/>
      </c>
      <c r="G367" s="166" t="str">
        <f>IF(' Peticions ET'!F357="", "",' Peticions ET'!F357)</f>
        <v/>
      </c>
      <c r="H367" s="30" t="str">
        <f>IF(' Peticions ET'!G357="", "",' Peticions ET'!G357)</f>
        <v/>
      </c>
      <c r="I367" s="40" t="str">
        <f>IF(' Peticions ET'!H357="", "",' Peticions ET'!H357)</f>
        <v/>
      </c>
      <c r="J367" s="40" t="str">
        <f>IF(' Peticions ET'!I357="", "",' Peticions ET'!I357)</f>
        <v/>
      </c>
      <c r="K367" s="40" t="str">
        <f>IF(' Peticions ET'!J357="", "",' Peticions ET'!J357)</f>
        <v/>
      </c>
      <c r="L367" s="30" t="str">
        <f>IF(' Peticions ET'!K357="", "",' Peticions ET'!K357)</f>
        <v/>
      </c>
      <c r="M367" s="30" t="str">
        <f>IF(' Peticions ET'!L357="", "",' Peticions ET'!L357)</f>
        <v/>
      </c>
      <c r="N367" s="30" t="str">
        <f>IF(' Peticions ET'!M357="", "",' Peticions ET'!M357)</f>
        <v/>
      </c>
      <c r="O367" s="40" t="str">
        <f>IF(' Peticions ET'!O357="", "",' Peticions ET'!O357)</f>
        <v/>
      </c>
      <c r="P367" s="7" t="str">
        <f>IF(' Peticions ET'!N357="", "",' Peticions ET'!N357)</f>
        <v/>
      </c>
      <c r="Q367" s="31" t="str">
        <f>IF(' Peticions ET'!R357="", "",' Peticions ET'!R357)</f>
        <v/>
      </c>
      <c r="R367" s="31" t="str">
        <f>IF(' Peticions ET'!S357="", "",' Peticions ET'!S357)</f>
        <v/>
      </c>
      <c r="S367" t="str">
        <f>IF(' Peticions ET'!P357="", "",' Peticions ET'!P357)</f>
        <v/>
      </c>
      <c r="T367" s="264" t="str">
        <f>IF(' Peticions ET'!Q357="", "",' Peticions ET'!Q357)</f>
        <v/>
      </c>
      <c r="U367" s="1"/>
      <c r="V367" s="1"/>
      <c r="W367" s="3"/>
      <c r="X367" s="31"/>
      <c r="Y367" s="31"/>
      <c r="Z367" s="31"/>
      <c r="AA367" s="32"/>
      <c r="AB367" s="33"/>
      <c r="AC367" s="33"/>
      <c r="AD367" s="33"/>
      <c r="AE367" s="33"/>
      <c r="AF367" s="34"/>
      <c r="AG367" s="34"/>
      <c r="AH367" s="34"/>
      <c r="AI367" s="34"/>
      <c r="AJ367" s="35" t="str">
        <f>IF(' Peticions ET'!Z357="", "",' Peticions ET'!Z357)</f>
        <v/>
      </c>
      <c r="AK367" s="143"/>
      <c r="AL367" s="36"/>
      <c r="AM367" s="37" t="str">
        <f t="shared" si="97"/>
        <v/>
      </c>
      <c r="AN367" s="38" t="str">
        <f t="shared" si="98"/>
        <v/>
      </c>
      <c r="AO367" s="39" t="str">
        <f t="shared" si="99"/>
        <v/>
      </c>
      <c r="AP367" s="40" t="str">
        <f t="shared" si="100"/>
        <v/>
      </c>
      <c r="AQ367" s="229" t="str">
        <f t="shared" si="101"/>
        <v/>
      </c>
      <c r="AR367" s="220">
        <f>IF(A367="",0,IF(BJ367="S",COUNTIF($AQ$17:AQ367,AQ367),0))</f>
        <v>0</v>
      </c>
      <c r="AS367" s="41" t="str">
        <f t="shared" si="112"/>
        <v/>
      </c>
      <c r="AT367" s="42">
        <f xml:space="preserve"> IF(AS367&lt;&gt;"",VLOOKUP(AS367,Calculs!$B$2:$C$34,2,FALSE),0)</f>
        <v>0</v>
      </c>
      <c r="AU367" s="42">
        <f>IF(I367&lt;&gt;"",IF(LEFT(I367,1)="S", Calculs!$C$63,0),0)</f>
        <v>0</v>
      </c>
      <c r="AV367" s="42">
        <f>IF(J367&lt;&gt;"",IF(LEFT(J367,1)="S", Calculs!$C$53,0),0)</f>
        <v>0</v>
      </c>
      <c r="AW367" s="42">
        <f>IF(K367&lt;&gt;"",IF(LEFT(K367,1)="S", Calculs!$C$54,0),0)</f>
        <v>0</v>
      </c>
      <c r="AX367" s="43" t="str">
        <f t="shared" si="102"/>
        <v/>
      </c>
      <c r="AY367" s="43" t="str">
        <f t="shared" si="103"/>
        <v/>
      </c>
      <c r="AZ367" s="43">
        <f>SUMIF(Calculs!$B$2:$B$34,AX367,Calculs!$C$2:$C$34)</f>
        <v>0</v>
      </c>
      <c r="BA367" s="42">
        <f>IF(O367&lt;&gt;"",IF(LEFT(O367,1)="S", Calculs!$C$54,0),0)</f>
        <v>0</v>
      </c>
      <c r="BB367" s="42">
        <f>IF(P367&lt;&gt;"",IF(LEFT(P367,1)="S", Calculs!$C$53,0),0)</f>
        <v>0</v>
      </c>
      <c r="BC367" s="229" t="str">
        <f t="shared" si="104"/>
        <v/>
      </c>
      <c r="BD367" s="220">
        <f>IF(A367="",0, IF(BK367="S",COUNTIF($BC$17:BC367,BC367),0))</f>
        <v>0</v>
      </c>
      <c r="BE367" s="42">
        <f xml:space="preserve"> IF(Q367&lt;&gt;"",IF(Q367&lt;&gt;"Sense monitor",VLOOKUP(_xlfn.CONCAT(LEFT(Q367,2),IF(BF367="NO",".SA",".AA")),Calculs!$B$41:$C$48,2,FALSE),0),0)</f>
        <v>0</v>
      </c>
      <c r="BF367" s="42" t="str">
        <f t="shared" si="105"/>
        <v>NO</v>
      </c>
      <c r="BG367" s="43" t="str">
        <f t="shared" si="113"/>
        <v/>
      </c>
      <c r="BH367" s="42">
        <f>SUMIF(Calculs!$B$32:$B$36,TRIM(BG367),Calculs!$C$32:$C$36)</f>
        <v>0</v>
      </c>
      <c r="BI367" s="42">
        <f>IF(T367&lt;&gt;"",IF(LEFT(T367,1)="S", SUMIF(Calculs!$B$67:$B$70, TRIM(BG367), Calculs!$C$67:$C$70),0),0)</f>
        <v>0</v>
      </c>
      <c r="BJ367" s="40" t="str">
        <f t="shared" si="114"/>
        <v>N</v>
      </c>
      <c r="BK367" s="219" t="str">
        <f t="shared" si="106"/>
        <v>N</v>
      </c>
      <c r="BL367" s="42">
        <f t="shared" si="115"/>
        <v>0</v>
      </c>
      <c r="BM367" s="42"/>
      <c r="BN367" s="42"/>
      <c r="BO367" s="42">
        <f>IF(B367="",0,IF(AND(BJ367="S",AR367=1), VLOOKUP(B367,Calculs!$B$94:$D$99,3), 0) + IF(AND(BK367="S",BD367=1), VLOOKUP(B367,Calculs!$B$94:$F$99,5), 0))</f>
        <v>0</v>
      </c>
      <c r="BP367" s="40" t="str">
        <f t="shared" si="107"/>
        <v/>
      </c>
      <c r="BQ367" s="219" t="str">
        <f t="shared" si="108"/>
        <v/>
      </c>
      <c r="BR367" s="264" t="str">
        <f t="shared" si="109"/>
        <v/>
      </c>
      <c r="BS367" s="264" t="str">
        <f t="shared" si="110"/>
        <v/>
      </c>
    </row>
    <row r="368" spans="1:71" ht="12.75" customHeight="1">
      <c r="A368" s="217" t="str">
        <f>IF(' Peticions ET'!A358="", "",' Peticions ET'!A358)</f>
        <v/>
      </c>
      <c r="B368" s="167" t="str">
        <f t="shared" si="111"/>
        <v/>
      </c>
      <c r="C368" s="167" t="str">
        <f>IF(' Peticions ET'!B358="", "",' Peticions ET'!B358)</f>
        <v/>
      </c>
      <c r="D368" s="167" t="str">
        <f>IF(' Peticions ET'!C358="", "",' Peticions ET'!C358)</f>
        <v/>
      </c>
      <c r="E368" s="167" t="str">
        <f>IF(' Peticions ET'!D358="", "",' Peticions ET'!D358)</f>
        <v/>
      </c>
      <c r="F368" s="166" t="str">
        <f>IF(' Peticions ET'!E358="", "",' Peticions ET'!E358)</f>
        <v/>
      </c>
      <c r="G368" s="166" t="str">
        <f>IF(' Peticions ET'!F358="", "",' Peticions ET'!F358)</f>
        <v/>
      </c>
      <c r="H368" s="30" t="str">
        <f>IF(' Peticions ET'!G358="", "",' Peticions ET'!G358)</f>
        <v/>
      </c>
      <c r="I368" s="40" t="str">
        <f>IF(' Peticions ET'!H358="", "",' Peticions ET'!H358)</f>
        <v/>
      </c>
      <c r="J368" s="40" t="str">
        <f>IF(' Peticions ET'!I358="", "",' Peticions ET'!I358)</f>
        <v/>
      </c>
      <c r="K368" s="40" t="str">
        <f>IF(' Peticions ET'!J358="", "",' Peticions ET'!J358)</f>
        <v/>
      </c>
      <c r="L368" s="30" t="str">
        <f>IF(' Peticions ET'!K358="", "",' Peticions ET'!K358)</f>
        <v/>
      </c>
      <c r="M368" s="30" t="str">
        <f>IF(' Peticions ET'!L358="", "",' Peticions ET'!L358)</f>
        <v/>
      </c>
      <c r="N368" s="30" t="str">
        <f>IF(' Peticions ET'!M358="", "",' Peticions ET'!M358)</f>
        <v/>
      </c>
      <c r="O368" s="40" t="str">
        <f>IF(' Peticions ET'!O358="", "",' Peticions ET'!O358)</f>
        <v/>
      </c>
      <c r="P368" s="7" t="str">
        <f>IF(' Peticions ET'!N358="", "",' Peticions ET'!N358)</f>
        <v/>
      </c>
      <c r="Q368" s="31" t="str">
        <f>IF(' Peticions ET'!R358="", "",' Peticions ET'!R358)</f>
        <v/>
      </c>
      <c r="R368" s="31" t="str">
        <f>IF(' Peticions ET'!S358="", "",' Peticions ET'!S358)</f>
        <v/>
      </c>
      <c r="S368" t="str">
        <f>IF(' Peticions ET'!P358="", "",' Peticions ET'!P358)</f>
        <v/>
      </c>
      <c r="T368" s="264" t="str">
        <f>IF(' Peticions ET'!Q358="", "",' Peticions ET'!Q358)</f>
        <v/>
      </c>
      <c r="U368" s="1"/>
      <c r="V368" s="1"/>
      <c r="W368" s="3"/>
      <c r="X368" s="31"/>
      <c r="Y368" s="31"/>
      <c r="Z368" s="31"/>
      <c r="AA368" s="32"/>
      <c r="AB368" s="33"/>
      <c r="AC368" s="33"/>
      <c r="AD368" s="33"/>
      <c r="AE368" s="33"/>
      <c r="AF368" s="34"/>
      <c r="AG368" s="34"/>
      <c r="AH368" s="34"/>
      <c r="AI368" s="34"/>
      <c r="AJ368" s="35" t="str">
        <f>IF(' Peticions ET'!Z358="", "",' Peticions ET'!Z358)</f>
        <v/>
      </c>
      <c r="AK368" s="143"/>
      <c r="AL368" s="36"/>
      <c r="AM368" s="37" t="str">
        <f t="shared" si="97"/>
        <v/>
      </c>
      <c r="AN368" s="38" t="str">
        <f t="shared" si="98"/>
        <v/>
      </c>
      <c r="AO368" s="39" t="str">
        <f t="shared" si="99"/>
        <v/>
      </c>
      <c r="AP368" s="40" t="str">
        <f t="shared" si="100"/>
        <v/>
      </c>
      <c r="AQ368" s="229" t="str">
        <f t="shared" si="101"/>
        <v/>
      </c>
      <c r="AR368" s="220">
        <f>IF(A368="",0,IF(BJ368="S",COUNTIF($AQ$17:AQ368,AQ368),0))</f>
        <v>0</v>
      </c>
      <c r="AS368" s="41" t="str">
        <f t="shared" si="112"/>
        <v/>
      </c>
      <c r="AT368" s="42">
        <f xml:space="preserve"> IF(AS368&lt;&gt;"",VLOOKUP(AS368,Calculs!$B$2:$C$34,2,FALSE),0)</f>
        <v>0</v>
      </c>
      <c r="AU368" s="42">
        <f>IF(I368&lt;&gt;"",IF(LEFT(I368,1)="S", Calculs!$C$63,0),0)</f>
        <v>0</v>
      </c>
      <c r="AV368" s="42">
        <f>IF(J368&lt;&gt;"",IF(LEFT(J368,1)="S", Calculs!$C$53,0),0)</f>
        <v>0</v>
      </c>
      <c r="AW368" s="42">
        <f>IF(K368&lt;&gt;"",IF(LEFT(K368,1)="S", Calculs!$C$54,0),0)</f>
        <v>0</v>
      </c>
      <c r="AX368" s="43" t="str">
        <f t="shared" si="102"/>
        <v/>
      </c>
      <c r="AY368" s="43" t="str">
        <f t="shared" si="103"/>
        <v/>
      </c>
      <c r="AZ368" s="43">
        <f>SUMIF(Calculs!$B$2:$B$34,AX368,Calculs!$C$2:$C$34)</f>
        <v>0</v>
      </c>
      <c r="BA368" s="42">
        <f>IF(O368&lt;&gt;"",IF(LEFT(O368,1)="S", Calculs!$C$54,0),0)</f>
        <v>0</v>
      </c>
      <c r="BB368" s="42">
        <f>IF(P368&lt;&gt;"",IF(LEFT(P368,1)="S", Calculs!$C$53,0),0)</f>
        <v>0</v>
      </c>
      <c r="BC368" s="229" t="str">
        <f t="shared" si="104"/>
        <v/>
      </c>
      <c r="BD368" s="220">
        <f>IF(A368="",0, IF(BK368="S",COUNTIF($BC$17:BC368,BC368),0))</f>
        <v>0</v>
      </c>
      <c r="BE368" s="42">
        <f xml:space="preserve"> IF(Q368&lt;&gt;"",IF(Q368&lt;&gt;"Sense monitor",VLOOKUP(_xlfn.CONCAT(LEFT(Q368,2),IF(BF368="NO",".SA",".AA")),Calculs!$B$41:$C$48,2,FALSE),0),0)</f>
        <v>0</v>
      </c>
      <c r="BF368" s="42" t="str">
        <f t="shared" si="105"/>
        <v>NO</v>
      </c>
      <c r="BG368" s="43" t="str">
        <f t="shared" si="113"/>
        <v/>
      </c>
      <c r="BH368" s="42">
        <f>SUMIF(Calculs!$B$32:$B$36,TRIM(BG368),Calculs!$C$32:$C$36)</f>
        <v>0</v>
      </c>
      <c r="BI368" s="42">
        <f>IF(T368&lt;&gt;"",IF(LEFT(T368,1)="S", SUMIF(Calculs!$B$67:$B$70, TRIM(BG368), Calculs!$C$67:$C$70),0),0)</f>
        <v>0</v>
      </c>
      <c r="BJ368" s="40" t="str">
        <f t="shared" si="114"/>
        <v>N</v>
      </c>
      <c r="BK368" s="219" t="str">
        <f t="shared" si="106"/>
        <v>N</v>
      </c>
      <c r="BL368" s="42">
        <f t="shared" si="115"/>
        <v>0</v>
      </c>
      <c r="BM368" s="42"/>
      <c r="BN368" s="42"/>
      <c r="BO368" s="42">
        <f>IF(B368="",0,IF(AND(BJ368="S",AR368=1), VLOOKUP(B368,Calculs!$B$94:$D$99,3), 0) + IF(AND(BK368="S",BD368=1), VLOOKUP(B368,Calculs!$B$94:$F$99,5), 0))</f>
        <v>0</v>
      </c>
      <c r="BP368" s="40" t="str">
        <f t="shared" si="107"/>
        <v/>
      </c>
      <c r="BQ368" s="219" t="str">
        <f t="shared" si="108"/>
        <v/>
      </c>
      <c r="BR368" s="264" t="str">
        <f t="shared" si="109"/>
        <v/>
      </c>
      <c r="BS368" s="264" t="str">
        <f t="shared" si="110"/>
        <v/>
      </c>
    </row>
    <row r="369" spans="1:71" ht="12.75" customHeight="1">
      <c r="A369" s="217" t="str">
        <f>IF(' Peticions ET'!A359="", "",' Peticions ET'!A359)</f>
        <v/>
      </c>
      <c r="B369" s="167" t="str">
        <f t="shared" si="111"/>
        <v/>
      </c>
      <c r="C369" s="167" t="str">
        <f>IF(' Peticions ET'!B359="", "",' Peticions ET'!B359)</f>
        <v/>
      </c>
      <c r="D369" s="167" t="str">
        <f>IF(' Peticions ET'!C359="", "",' Peticions ET'!C359)</f>
        <v/>
      </c>
      <c r="E369" s="167" t="str">
        <f>IF(' Peticions ET'!D359="", "",' Peticions ET'!D359)</f>
        <v/>
      </c>
      <c r="F369" s="166" t="str">
        <f>IF(' Peticions ET'!E359="", "",' Peticions ET'!E359)</f>
        <v/>
      </c>
      <c r="G369" s="166" t="str">
        <f>IF(' Peticions ET'!F359="", "",' Peticions ET'!F359)</f>
        <v/>
      </c>
      <c r="H369" s="30" t="str">
        <f>IF(' Peticions ET'!G359="", "",' Peticions ET'!G359)</f>
        <v/>
      </c>
      <c r="I369" s="40" t="str">
        <f>IF(' Peticions ET'!H359="", "",' Peticions ET'!H359)</f>
        <v/>
      </c>
      <c r="J369" s="40" t="str">
        <f>IF(' Peticions ET'!I359="", "",' Peticions ET'!I359)</f>
        <v/>
      </c>
      <c r="K369" s="40" t="str">
        <f>IF(' Peticions ET'!J359="", "",' Peticions ET'!J359)</f>
        <v/>
      </c>
      <c r="L369" s="30" t="str">
        <f>IF(' Peticions ET'!K359="", "",' Peticions ET'!K359)</f>
        <v/>
      </c>
      <c r="M369" s="30" t="str">
        <f>IF(' Peticions ET'!L359="", "",' Peticions ET'!L359)</f>
        <v/>
      </c>
      <c r="N369" s="30" t="str">
        <f>IF(' Peticions ET'!M359="", "",' Peticions ET'!M359)</f>
        <v/>
      </c>
      <c r="O369" s="40" t="str">
        <f>IF(' Peticions ET'!O359="", "",' Peticions ET'!O359)</f>
        <v/>
      </c>
      <c r="P369" s="7" t="str">
        <f>IF(' Peticions ET'!N359="", "",' Peticions ET'!N359)</f>
        <v/>
      </c>
      <c r="Q369" s="31" t="str">
        <f>IF(' Peticions ET'!R359="", "",' Peticions ET'!R359)</f>
        <v/>
      </c>
      <c r="R369" s="31" t="str">
        <f>IF(' Peticions ET'!S359="", "",' Peticions ET'!S359)</f>
        <v/>
      </c>
      <c r="S369" t="str">
        <f>IF(' Peticions ET'!P359="", "",' Peticions ET'!P359)</f>
        <v/>
      </c>
      <c r="T369" s="264" t="str">
        <f>IF(' Peticions ET'!Q359="", "",' Peticions ET'!Q359)</f>
        <v/>
      </c>
      <c r="U369" s="1"/>
      <c r="V369" s="1"/>
      <c r="W369" s="3"/>
      <c r="X369" s="31"/>
      <c r="Y369" s="31"/>
      <c r="Z369" s="31"/>
      <c r="AA369" s="32"/>
      <c r="AB369" s="33"/>
      <c r="AC369" s="33"/>
      <c r="AD369" s="33"/>
      <c r="AE369" s="33"/>
      <c r="AF369" s="34"/>
      <c r="AG369" s="34"/>
      <c r="AH369" s="34"/>
      <c r="AI369" s="34"/>
      <c r="AJ369" s="35" t="str">
        <f>IF(' Peticions ET'!Z359="", "",' Peticions ET'!Z359)</f>
        <v/>
      </c>
      <c r="AK369" s="143"/>
      <c r="AL369" s="36"/>
      <c r="AM369" s="37" t="str">
        <f t="shared" si="97"/>
        <v/>
      </c>
      <c r="AN369" s="38" t="str">
        <f t="shared" si="98"/>
        <v/>
      </c>
      <c r="AO369" s="39" t="str">
        <f t="shared" si="99"/>
        <v/>
      </c>
      <c r="AP369" s="40" t="str">
        <f t="shared" si="100"/>
        <v/>
      </c>
      <c r="AQ369" s="229" t="str">
        <f t="shared" si="101"/>
        <v/>
      </c>
      <c r="AR369" s="220">
        <f>IF(A369="",0,IF(BJ369="S",COUNTIF($AQ$17:AQ369,AQ369),0))</f>
        <v>0</v>
      </c>
      <c r="AS369" s="41" t="str">
        <f t="shared" si="112"/>
        <v/>
      </c>
      <c r="AT369" s="42">
        <f xml:space="preserve"> IF(AS369&lt;&gt;"",VLOOKUP(AS369,Calculs!$B$2:$C$34,2,FALSE),0)</f>
        <v>0</v>
      </c>
      <c r="AU369" s="42">
        <f>IF(I369&lt;&gt;"",IF(LEFT(I369,1)="S", Calculs!$C$63,0),0)</f>
        <v>0</v>
      </c>
      <c r="AV369" s="42">
        <f>IF(J369&lt;&gt;"",IF(LEFT(J369,1)="S", Calculs!$C$53,0),0)</f>
        <v>0</v>
      </c>
      <c r="AW369" s="42">
        <f>IF(K369&lt;&gt;"",IF(LEFT(K369,1)="S", Calculs!$C$54,0),0)</f>
        <v>0</v>
      </c>
      <c r="AX369" s="43" t="str">
        <f t="shared" si="102"/>
        <v/>
      </c>
      <c r="AY369" s="43" t="str">
        <f t="shared" si="103"/>
        <v/>
      </c>
      <c r="AZ369" s="43">
        <f>SUMIF(Calculs!$B$2:$B$34,AX369,Calculs!$C$2:$C$34)</f>
        <v>0</v>
      </c>
      <c r="BA369" s="42">
        <f>IF(O369&lt;&gt;"",IF(LEFT(O369,1)="S", Calculs!$C$54,0),0)</f>
        <v>0</v>
      </c>
      <c r="BB369" s="42">
        <f>IF(P369&lt;&gt;"",IF(LEFT(P369,1)="S", Calculs!$C$53,0),0)</f>
        <v>0</v>
      </c>
      <c r="BC369" s="229" t="str">
        <f t="shared" si="104"/>
        <v/>
      </c>
      <c r="BD369" s="220">
        <f>IF(A369="",0, IF(BK369="S",COUNTIF($BC$17:BC369,BC369),0))</f>
        <v>0</v>
      </c>
      <c r="BE369" s="42">
        <f xml:space="preserve"> IF(Q369&lt;&gt;"",IF(Q369&lt;&gt;"Sense monitor",VLOOKUP(_xlfn.CONCAT(LEFT(Q369,2),IF(BF369="NO",".SA",".AA")),Calculs!$B$41:$C$48,2,FALSE),0),0)</f>
        <v>0</v>
      </c>
      <c r="BF369" s="42" t="str">
        <f t="shared" si="105"/>
        <v>NO</v>
      </c>
      <c r="BG369" s="43" t="str">
        <f t="shared" si="113"/>
        <v/>
      </c>
      <c r="BH369" s="42">
        <f>SUMIF(Calculs!$B$32:$B$36,TRIM(BG369),Calculs!$C$32:$C$36)</f>
        <v>0</v>
      </c>
      <c r="BI369" s="42">
        <f>IF(T369&lt;&gt;"",IF(LEFT(T369,1)="S", SUMIF(Calculs!$B$67:$B$70, TRIM(BG369), Calculs!$C$67:$C$70),0),0)</f>
        <v>0</v>
      </c>
      <c r="BJ369" s="40" t="str">
        <f t="shared" si="114"/>
        <v>N</v>
      </c>
      <c r="BK369" s="219" t="str">
        <f t="shared" si="106"/>
        <v>N</v>
      </c>
      <c r="BL369" s="42">
        <f t="shared" si="115"/>
        <v>0</v>
      </c>
      <c r="BM369" s="42"/>
      <c r="BN369" s="42"/>
      <c r="BO369" s="42">
        <f>IF(B369="",0,IF(AND(BJ369="S",AR369=1), VLOOKUP(B369,Calculs!$B$94:$D$99,3), 0) + IF(AND(BK369="S",BD369=1), VLOOKUP(B369,Calculs!$B$94:$F$99,5), 0))</f>
        <v>0</v>
      </c>
      <c r="BP369" s="40" t="str">
        <f t="shared" si="107"/>
        <v/>
      </c>
      <c r="BQ369" s="219" t="str">
        <f t="shared" si="108"/>
        <v/>
      </c>
      <c r="BR369" s="264" t="str">
        <f t="shared" si="109"/>
        <v/>
      </c>
      <c r="BS369" s="264" t="str">
        <f t="shared" si="110"/>
        <v/>
      </c>
    </row>
    <row r="370" spans="1:71" ht="12.75" customHeight="1">
      <c r="A370" s="217" t="str">
        <f>IF(' Peticions ET'!A360="", "",' Peticions ET'!A360)</f>
        <v/>
      </c>
      <c r="B370" s="167" t="str">
        <f t="shared" si="111"/>
        <v/>
      </c>
      <c r="C370" s="167" t="str">
        <f>IF(' Peticions ET'!B360="", "",' Peticions ET'!B360)</f>
        <v/>
      </c>
      <c r="D370" s="167" t="str">
        <f>IF(' Peticions ET'!C360="", "",' Peticions ET'!C360)</f>
        <v/>
      </c>
      <c r="E370" s="167" t="str">
        <f>IF(' Peticions ET'!D360="", "",' Peticions ET'!D360)</f>
        <v/>
      </c>
      <c r="F370" s="166" t="str">
        <f>IF(' Peticions ET'!E360="", "",' Peticions ET'!E360)</f>
        <v/>
      </c>
      <c r="G370" s="166" t="str">
        <f>IF(' Peticions ET'!F360="", "",' Peticions ET'!F360)</f>
        <v/>
      </c>
      <c r="H370" s="30" t="str">
        <f>IF(' Peticions ET'!G360="", "",' Peticions ET'!G360)</f>
        <v/>
      </c>
      <c r="I370" s="40" t="str">
        <f>IF(' Peticions ET'!H360="", "",' Peticions ET'!H360)</f>
        <v/>
      </c>
      <c r="J370" s="40" t="str">
        <f>IF(' Peticions ET'!I360="", "",' Peticions ET'!I360)</f>
        <v/>
      </c>
      <c r="K370" s="40" t="str">
        <f>IF(' Peticions ET'!J360="", "",' Peticions ET'!J360)</f>
        <v/>
      </c>
      <c r="L370" s="30" t="str">
        <f>IF(' Peticions ET'!K360="", "",' Peticions ET'!K360)</f>
        <v/>
      </c>
      <c r="M370" s="30" t="str">
        <f>IF(' Peticions ET'!L360="", "",' Peticions ET'!L360)</f>
        <v/>
      </c>
      <c r="N370" s="30" t="str">
        <f>IF(' Peticions ET'!M360="", "",' Peticions ET'!M360)</f>
        <v/>
      </c>
      <c r="O370" s="40" t="str">
        <f>IF(' Peticions ET'!O360="", "",' Peticions ET'!O360)</f>
        <v/>
      </c>
      <c r="P370" s="7" t="str">
        <f>IF(' Peticions ET'!N360="", "",' Peticions ET'!N360)</f>
        <v/>
      </c>
      <c r="Q370" s="31" t="str">
        <f>IF(' Peticions ET'!R360="", "",' Peticions ET'!R360)</f>
        <v/>
      </c>
      <c r="R370" s="31" t="str">
        <f>IF(' Peticions ET'!S360="", "",' Peticions ET'!S360)</f>
        <v/>
      </c>
      <c r="S370" t="str">
        <f>IF(' Peticions ET'!P360="", "",' Peticions ET'!P360)</f>
        <v/>
      </c>
      <c r="T370" s="264" t="str">
        <f>IF(' Peticions ET'!Q360="", "",' Peticions ET'!Q360)</f>
        <v/>
      </c>
      <c r="U370" s="1"/>
      <c r="V370" s="1"/>
      <c r="W370" s="3"/>
      <c r="X370" s="31"/>
      <c r="Y370" s="31"/>
      <c r="Z370" s="31"/>
      <c r="AA370" s="32"/>
      <c r="AB370" s="33"/>
      <c r="AC370" s="33"/>
      <c r="AD370" s="33"/>
      <c r="AE370" s="33"/>
      <c r="AF370" s="34"/>
      <c r="AG370" s="34"/>
      <c r="AH370" s="34"/>
      <c r="AI370" s="34"/>
      <c r="AJ370" s="35" t="str">
        <f>IF(' Peticions ET'!Z360="", "",' Peticions ET'!Z360)</f>
        <v/>
      </c>
      <c r="AK370" s="143"/>
      <c r="AL370" s="36"/>
      <c r="AM370" s="37" t="str">
        <f t="shared" si="97"/>
        <v/>
      </c>
      <c r="AN370" s="38" t="str">
        <f t="shared" si="98"/>
        <v/>
      </c>
      <c r="AO370" s="39" t="str">
        <f t="shared" si="99"/>
        <v/>
      </c>
      <c r="AP370" s="40" t="str">
        <f t="shared" si="100"/>
        <v/>
      </c>
      <c r="AQ370" s="229" t="str">
        <f t="shared" si="101"/>
        <v/>
      </c>
      <c r="AR370" s="220">
        <f>IF(A370="",0,IF(BJ370="S",COUNTIF($AQ$17:AQ370,AQ370),0))</f>
        <v>0</v>
      </c>
      <c r="AS370" s="41" t="str">
        <f t="shared" si="112"/>
        <v/>
      </c>
      <c r="AT370" s="42">
        <f xml:space="preserve"> IF(AS370&lt;&gt;"",VLOOKUP(AS370,Calculs!$B$2:$C$34,2,FALSE),0)</f>
        <v>0</v>
      </c>
      <c r="AU370" s="42">
        <f>IF(I370&lt;&gt;"",IF(LEFT(I370,1)="S", Calculs!$C$63,0),0)</f>
        <v>0</v>
      </c>
      <c r="AV370" s="42">
        <f>IF(J370&lt;&gt;"",IF(LEFT(J370,1)="S", Calculs!$C$53,0),0)</f>
        <v>0</v>
      </c>
      <c r="AW370" s="42">
        <f>IF(K370&lt;&gt;"",IF(LEFT(K370,1)="S", Calculs!$C$54,0),0)</f>
        <v>0</v>
      </c>
      <c r="AX370" s="43" t="str">
        <f t="shared" si="102"/>
        <v/>
      </c>
      <c r="AY370" s="43" t="str">
        <f t="shared" si="103"/>
        <v/>
      </c>
      <c r="AZ370" s="43">
        <f>SUMIF(Calculs!$B$2:$B$34,AX370,Calculs!$C$2:$C$34)</f>
        <v>0</v>
      </c>
      <c r="BA370" s="42">
        <f>IF(O370&lt;&gt;"",IF(LEFT(O370,1)="S", Calculs!$C$54,0),0)</f>
        <v>0</v>
      </c>
      <c r="BB370" s="42">
        <f>IF(P370&lt;&gt;"",IF(LEFT(P370,1)="S", Calculs!$C$53,0),0)</f>
        <v>0</v>
      </c>
      <c r="BC370" s="229" t="str">
        <f t="shared" si="104"/>
        <v/>
      </c>
      <c r="BD370" s="220">
        <f>IF(A370="",0, IF(BK370="S",COUNTIF($BC$17:BC370,BC370),0))</f>
        <v>0</v>
      </c>
      <c r="BE370" s="42">
        <f xml:space="preserve"> IF(Q370&lt;&gt;"",IF(Q370&lt;&gt;"Sense monitor",VLOOKUP(_xlfn.CONCAT(LEFT(Q370,2),IF(BF370="NO",".SA",".AA")),Calculs!$B$41:$C$48,2,FALSE),0),0)</f>
        <v>0</v>
      </c>
      <c r="BF370" s="42" t="str">
        <f t="shared" si="105"/>
        <v>NO</v>
      </c>
      <c r="BG370" s="43" t="str">
        <f t="shared" si="113"/>
        <v/>
      </c>
      <c r="BH370" s="42">
        <f>SUMIF(Calculs!$B$32:$B$36,TRIM(BG370),Calculs!$C$32:$C$36)</f>
        <v>0</v>
      </c>
      <c r="BI370" s="42">
        <f>IF(T370&lt;&gt;"",IF(LEFT(T370,1)="S", SUMIF(Calculs!$B$67:$B$70, TRIM(BG370), Calculs!$C$67:$C$70),0),0)</f>
        <v>0</v>
      </c>
      <c r="BJ370" s="40" t="str">
        <f t="shared" si="114"/>
        <v>N</v>
      </c>
      <c r="BK370" s="219" t="str">
        <f t="shared" si="106"/>
        <v>N</v>
      </c>
      <c r="BL370" s="42">
        <f t="shared" si="115"/>
        <v>0</v>
      </c>
      <c r="BM370" s="42"/>
      <c r="BN370" s="42"/>
      <c r="BO370" s="42">
        <f>IF(B370="",0,IF(AND(BJ370="S",AR370=1), VLOOKUP(B370,Calculs!$B$94:$D$99,3), 0) + IF(AND(BK370="S",BD370=1), VLOOKUP(B370,Calculs!$B$94:$F$99,5), 0))</f>
        <v>0</v>
      </c>
      <c r="BP370" s="40" t="str">
        <f t="shared" si="107"/>
        <v/>
      </c>
      <c r="BQ370" s="219" t="str">
        <f t="shared" si="108"/>
        <v/>
      </c>
      <c r="BR370" s="264" t="str">
        <f t="shared" si="109"/>
        <v/>
      </c>
      <c r="BS370" s="264" t="str">
        <f t="shared" si="110"/>
        <v/>
      </c>
    </row>
    <row r="371" spans="1:71" ht="12.75" customHeight="1">
      <c r="A371" s="217" t="str">
        <f>IF(' Peticions ET'!A361="", "",' Peticions ET'!A361)</f>
        <v/>
      </c>
      <c r="B371" s="167" t="str">
        <f t="shared" si="111"/>
        <v/>
      </c>
      <c r="C371" s="167" t="str">
        <f>IF(' Peticions ET'!B361="", "",' Peticions ET'!B361)</f>
        <v/>
      </c>
      <c r="D371" s="167" t="str">
        <f>IF(' Peticions ET'!C361="", "",' Peticions ET'!C361)</f>
        <v/>
      </c>
      <c r="E371" s="167" t="str">
        <f>IF(' Peticions ET'!D361="", "",' Peticions ET'!D361)</f>
        <v/>
      </c>
      <c r="F371" s="166" t="str">
        <f>IF(' Peticions ET'!E361="", "",' Peticions ET'!E361)</f>
        <v/>
      </c>
      <c r="G371" s="166" t="str">
        <f>IF(' Peticions ET'!F361="", "",' Peticions ET'!F361)</f>
        <v/>
      </c>
      <c r="H371" s="30" t="str">
        <f>IF(' Peticions ET'!G361="", "",' Peticions ET'!G361)</f>
        <v/>
      </c>
      <c r="I371" s="40" t="str">
        <f>IF(' Peticions ET'!H361="", "",' Peticions ET'!H361)</f>
        <v/>
      </c>
      <c r="J371" s="40" t="str">
        <f>IF(' Peticions ET'!I361="", "",' Peticions ET'!I361)</f>
        <v/>
      </c>
      <c r="K371" s="40" t="str">
        <f>IF(' Peticions ET'!J361="", "",' Peticions ET'!J361)</f>
        <v/>
      </c>
      <c r="L371" s="30" t="str">
        <f>IF(' Peticions ET'!K361="", "",' Peticions ET'!K361)</f>
        <v/>
      </c>
      <c r="M371" s="30" t="str">
        <f>IF(' Peticions ET'!L361="", "",' Peticions ET'!L361)</f>
        <v/>
      </c>
      <c r="N371" s="30" t="str">
        <f>IF(' Peticions ET'!M361="", "",' Peticions ET'!M361)</f>
        <v/>
      </c>
      <c r="O371" s="40" t="str">
        <f>IF(' Peticions ET'!O361="", "",' Peticions ET'!O361)</f>
        <v/>
      </c>
      <c r="P371" s="7" t="str">
        <f>IF(' Peticions ET'!N361="", "",' Peticions ET'!N361)</f>
        <v/>
      </c>
      <c r="Q371" s="31" t="str">
        <f>IF(' Peticions ET'!R361="", "",' Peticions ET'!R361)</f>
        <v/>
      </c>
      <c r="R371" s="31" t="str">
        <f>IF(' Peticions ET'!S361="", "",' Peticions ET'!S361)</f>
        <v/>
      </c>
      <c r="S371" t="str">
        <f>IF(' Peticions ET'!P361="", "",' Peticions ET'!P361)</f>
        <v/>
      </c>
      <c r="T371" s="264" t="str">
        <f>IF(' Peticions ET'!Q361="", "",' Peticions ET'!Q361)</f>
        <v/>
      </c>
      <c r="U371" s="1"/>
      <c r="V371" s="1"/>
      <c r="W371" s="3"/>
      <c r="X371" s="31"/>
      <c r="Y371" s="31"/>
      <c r="Z371" s="31"/>
      <c r="AA371" s="32"/>
      <c r="AB371" s="33"/>
      <c r="AC371" s="33"/>
      <c r="AD371" s="33"/>
      <c r="AE371" s="33"/>
      <c r="AF371" s="34"/>
      <c r="AG371" s="34"/>
      <c r="AH371" s="34"/>
      <c r="AI371" s="34"/>
      <c r="AJ371" s="35" t="str">
        <f>IF(' Peticions ET'!Z361="", "",' Peticions ET'!Z361)</f>
        <v/>
      </c>
      <c r="AK371" s="143"/>
      <c r="AL371" s="36"/>
      <c r="AM371" s="37" t="str">
        <f t="shared" si="97"/>
        <v/>
      </c>
      <c r="AN371" s="38" t="str">
        <f t="shared" si="98"/>
        <v/>
      </c>
      <c r="AO371" s="39" t="str">
        <f t="shared" si="99"/>
        <v/>
      </c>
      <c r="AP371" s="40" t="str">
        <f t="shared" si="100"/>
        <v/>
      </c>
      <c r="AQ371" s="229" t="str">
        <f t="shared" si="101"/>
        <v/>
      </c>
      <c r="AR371" s="220">
        <f>IF(A371="",0,IF(BJ371="S",COUNTIF($AQ$17:AQ371,AQ371),0))</f>
        <v>0</v>
      </c>
      <c r="AS371" s="41" t="str">
        <f t="shared" si="112"/>
        <v/>
      </c>
      <c r="AT371" s="42">
        <f xml:space="preserve"> IF(AS371&lt;&gt;"",VLOOKUP(AS371,Calculs!$B$2:$C$34,2,FALSE),0)</f>
        <v>0</v>
      </c>
      <c r="AU371" s="42">
        <f>IF(I371&lt;&gt;"",IF(LEFT(I371,1)="S", Calculs!$C$63,0),0)</f>
        <v>0</v>
      </c>
      <c r="AV371" s="42">
        <f>IF(J371&lt;&gt;"",IF(LEFT(J371,1)="S", Calculs!$C$53,0),0)</f>
        <v>0</v>
      </c>
      <c r="AW371" s="42">
        <f>IF(K371&lt;&gt;"",IF(LEFT(K371,1)="S", Calculs!$C$54,0),0)</f>
        <v>0</v>
      </c>
      <c r="AX371" s="43" t="str">
        <f t="shared" si="102"/>
        <v/>
      </c>
      <c r="AY371" s="43" t="str">
        <f t="shared" si="103"/>
        <v/>
      </c>
      <c r="AZ371" s="43">
        <f>SUMIF(Calculs!$B$2:$B$34,AX371,Calculs!$C$2:$C$34)</f>
        <v>0</v>
      </c>
      <c r="BA371" s="42">
        <f>IF(O371&lt;&gt;"",IF(LEFT(O371,1)="S", Calculs!$C$54,0),0)</f>
        <v>0</v>
      </c>
      <c r="BB371" s="42">
        <f>IF(P371&lt;&gt;"",IF(LEFT(P371,1)="S", Calculs!$C$53,0),0)</f>
        <v>0</v>
      </c>
      <c r="BC371" s="229" t="str">
        <f t="shared" si="104"/>
        <v/>
      </c>
      <c r="BD371" s="220">
        <f>IF(A371="",0, IF(BK371="S",COUNTIF($BC$17:BC371,BC371),0))</f>
        <v>0</v>
      </c>
      <c r="BE371" s="42">
        <f xml:space="preserve"> IF(Q371&lt;&gt;"",IF(Q371&lt;&gt;"Sense monitor",VLOOKUP(_xlfn.CONCAT(LEFT(Q371,2),IF(BF371="NO",".SA",".AA")),Calculs!$B$41:$C$48,2,FALSE),0),0)</f>
        <v>0</v>
      </c>
      <c r="BF371" s="42" t="str">
        <f t="shared" si="105"/>
        <v>NO</v>
      </c>
      <c r="BG371" s="43" t="str">
        <f t="shared" si="113"/>
        <v/>
      </c>
      <c r="BH371" s="42">
        <f>SUMIF(Calculs!$B$32:$B$36,TRIM(BG371),Calculs!$C$32:$C$36)</f>
        <v>0</v>
      </c>
      <c r="BI371" s="42">
        <f>IF(T371&lt;&gt;"",IF(LEFT(T371,1)="S", SUMIF(Calculs!$B$67:$B$70, TRIM(BG371), Calculs!$C$67:$C$70),0),0)</f>
        <v>0</v>
      </c>
      <c r="BJ371" s="40" t="str">
        <f t="shared" si="114"/>
        <v>N</v>
      </c>
      <c r="BK371" s="219" t="str">
        <f t="shared" si="106"/>
        <v>N</v>
      </c>
      <c r="BL371" s="42">
        <f t="shared" si="115"/>
        <v>0</v>
      </c>
      <c r="BM371" s="42"/>
      <c r="BN371" s="42"/>
      <c r="BO371" s="42">
        <f>IF(B371="",0,IF(AND(BJ371="S",AR371=1), VLOOKUP(B371,Calculs!$B$94:$D$99,3), 0) + IF(AND(BK371="S",BD371=1), VLOOKUP(B371,Calculs!$B$94:$F$99,5), 0))</f>
        <v>0</v>
      </c>
      <c r="BP371" s="40" t="str">
        <f t="shared" si="107"/>
        <v/>
      </c>
      <c r="BQ371" s="219" t="str">
        <f t="shared" si="108"/>
        <v/>
      </c>
      <c r="BR371" s="264" t="str">
        <f t="shared" si="109"/>
        <v/>
      </c>
      <c r="BS371" s="264" t="str">
        <f t="shared" si="110"/>
        <v/>
      </c>
    </row>
    <row r="372" spans="1:71" ht="12.75" customHeight="1">
      <c r="A372" s="217" t="str">
        <f>IF(' Peticions ET'!A362="", "",' Peticions ET'!A362)</f>
        <v/>
      </c>
      <c r="B372" s="167" t="str">
        <f t="shared" si="111"/>
        <v/>
      </c>
      <c r="C372" s="167" t="str">
        <f>IF(' Peticions ET'!B362="", "",' Peticions ET'!B362)</f>
        <v/>
      </c>
      <c r="D372" s="167" t="str">
        <f>IF(' Peticions ET'!C362="", "",' Peticions ET'!C362)</f>
        <v/>
      </c>
      <c r="E372" s="167" t="str">
        <f>IF(' Peticions ET'!D362="", "",' Peticions ET'!D362)</f>
        <v/>
      </c>
      <c r="F372" s="166" t="str">
        <f>IF(' Peticions ET'!E362="", "",' Peticions ET'!E362)</f>
        <v/>
      </c>
      <c r="G372" s="166" t="str">
        <f>IF(' Peticions ET'!F362="", "",' Peticions ET'!F362)</f>
        <v/>
      </c>
      <c r="H372" s="30" t="str">
        <f>IF(' Peticions ET'!G362="", "",' Peticions ET'!G362)</f>
        <v/>
      </c>
      <c r="I372" s="40" t="str">
        <f>IF(' Peticions ET'!H362="", "",' Peticions ET'!H362)</f>
        <v/>
      </c>
      <c r="J372" s="40" t="str">
        <f>IF(' Peticions ET'!I362="", "",' Peticions ET'!I362)</f>
        <v/>
      </c>
      <c r="K372" s="40" t="str">
        <f>IF(' Peticions ET'!J362="", "",' Peticions ET'!J362)</f>
        <v/>
      </c>
      <c r="L372" s="30" t="str">
        <f>IF(' Peticions ET'!K362="", "",' Peticions ET'!K362)</f>
        <v/>
      </c>
      <c r="M372" s="30" t="str">
        <f>IF(' Peticions ET'!L362="", "",' Peticions ET'!L362)</f>
        <v/>
      </c>
      <c r="N372" s="30" t="str">
        <f>IF(' Peticions ET'!M362="", "",' Peticions ET'!M362)</f>
        <v/>
      </c>
      <c r="O372" s="40" t="str">
        <f>IF(' Peticions ET'!O362="", "",' Peticions ET'!O362)</f>
        <v/>
      </c>
      <c r="P372" s="7" t="str">
        <f>IF(' Peticions ET'!N362="", "",' Peticions ET'!N362)</f>
        <v/>
      </c>
      <c r="Q372" s="31" t="str">
        <f>IF(' Peticions ET'!R362="", "",' Peticions ET'!R362)</f>
        <v/>
      </c>
      <c r="R372" s="31" t="str">
        <f>IF(' Peticions ET'!S362="", "",' Peticions ET'!S362)</f>
        <v/>
      </c>
      <c r="S372" t="str">
        <f>IF(' Peticions ET'!P362="", "",' Peticions ET'!P362)</f>
        <v/>
      </c>
      <c r="T372" s="264" t="str">
        <f>IF(' Peticions ET'!Q362="", "",' Peticions ET'!Q362)</f>
        <v/>
      </c>
      <c r="U372" s="1"/>
      <c r="V372" s="1"/>
      <c r="W372" s="3"/>
      <c r="X372" s="31"/>
      <c r="Y372" s="31"/>
      <c r="Z372" s="31"/>
      <c r="AA372" s="32"/>
      <c r="AB372" s="33"/>
      <c r="AC372" s="33"/>
      <c r="AD372" s="33"/>
      <c r="AE372" s="33"/>
      <c r="AF372" s="34"/>
      <c r="AG372" s="34"/>
      <c r="AH372" s="34"/>
      <c r="AI372" s="34"/>
      <c r="AJ372" s="35" t="str">
        <f>IF(' Peticions ET'!Z362="", "",' Peticions ET'!Z362)</f>
        <v/>
      </c>
      <c r="AK372" s="143"/>
      <c r="AL372" s="36"/>
      <c r="AM372" s="37" t="str">
        <f t="shared" si="97"/>
        <v/>
      </c>
      <c r="AN372" s="38" t="str">
        <f t="shared" si="98"/>
        <v/>
      </c>
      <c r="AO372" s="39" t="str">
        <f t="shared" si="99"/>
        <v/>
      </c>
      <c r="AP372" s="40" t="str">
        <f t="shared" si="100"/>
        <v/>
      </c>
      <c r="AQ372" s="229" t="str">
        <f t="shared" si="101"/>
        <v/>
      </c>
      <c r="AR372" s="220">
        <f>IF(A372="",0,IF(BJ372="S",COUNTIF($AQ$17:AQ372,AQ372),0))</f>
        <v>0</v>
      </c>
      <c r="AS372" s="41" t="str">
        <f t="shared" si="112"/>
        <v/>
      </c>
      <c r="AT372" s="42">
        <f xml:space="preserve"> IF(AS372&lt;&gt;"",VLOOKUP(AS372,Calculs!$B$2:$C$34,2,FALSE),0)</f>
        <v>0</v>
      </c>
      <c r="AU372" s="42">
        <f>IF(I372&lt;&gt;"",IF(LEFT(I372,1)="S", Calculs!$C$63,0),0)</f>
        <v>0</v>
      </c>
      <c r="AV372" s="42">
        <f>IF(J372&lt;&gt;"",IF(LEFT(J372,1)="S", Calculs!$C$53,0),0)</f>
        <v>0</v>
      </c>
      <c r="AW372" s="42">
        <f>IF(K372&lt;&gt;"",IF(LEFT(K372,1)="S", Calculs!$C$54,0),0)</f>
        <v>0</v>
      </c>
      <c r="AX372" s="43" t="str">
        <f t="shared" si="102"/>
        <v/>
      </c>
      <c r="AY372" s="43" t="str">
        <f t="shared" si="103"/>
        <v/>
      </c>
      <c r="AZ372" s="43">
        <f>SUMIF(Calculs!$B$2:$B$34,AX372,Calculs!$C$2:$C$34)</f>
        <v>0</v>
      </c>
      <c r="BA372" s="42">
        <f>IF(O372&lt;&gt;"",IF(LEFT(O372,1)="S", Calculs!$C$54,0),0)</f>
        <v>0</v>
      </c>
      <c r="BB372" s="42">
        <f>IF(P372&lt;&gt;"",IF(LEFT(P372,1)="S", Calculs!$C$53,0),0)</f>
        <v>0</v>
      </c>
      <c r="BC372" s="229" t="str">
        <f t="shared" si="104"/>
        <v/>
      </c>
      <c r="BD372" s="220">
        <f>IF(A372="",0, IF(BK372="S",COUNTIF($BC$17:BC372,BC372),0))</f>
        <v>0</v>
      </c>
      <c r="BE372" s="42">
        <f xml:space="preserve"> IF(Q372&lt;&gt;"",IF(Q372&lt;&gt;"Sense monitor",VLOOKUP(_xlfn.CONCAT(LEFT(Q372,2),IF(BF372="NO",".SA",".AA")),Calculs!$B$41:$C$48,2,FALSE),0),0)</f>
        <v>0</v>
      </c>
      <c r="BF372" s="42" t="str">
        <f t="shared" si="105"/>
        <v>NO</v>
      </c>
      <c r="BG372" s="43" t="str">
        <f t="shared" si="113"/>
        <v/>
      </c>
      <c r="BH372" s="42">
        <f>SUMIF(Calculs!$B$32:$B$36,TRIM(BG372),Calculs!$C$32:$C$36)</f>
        <v>0</v>
      </c>
      <c r="BI372" s="42">
        <f>IF(T372&lt;&gt;"",IF(LEFT(T372,1)="S", SUMIF(Calculs!$B$67:$B$70, TRIM(BG372), Calculs!$C$67:$C$70),0),0)</f>
        <v>0</v>
      </c>
      <c r="BJ372" s="40" t="str">
        <f t="shared" si="114"/>
        <v>N</v>
      </c>
      <c r="BK372" s="219" t="str">
        <f t="shared" si="106"/>
        <v>N</v>
      </c>
      <c r="BL372" s="42">
        <f t="shared" si="115"/>
        <v>0</v>
      </c>
      <c r="BM372" s="42"/>
      <c r="BN372" s="42"/>
      <c r="BO372" s="42">
        <f>IF(B372="",0,IF(AND(BJ372="S",AR372=1), VLOOKUP(B372,Calculs!$B$94:$D$99,3), 0) + IF(AND(BK372="S",BD372=1), VLOOKUP(B372,Calculs!$B$94:$F$99,5), 0))</f>
        <v>0</v>
      </c>
      <c r="BP372" s="40" t="str">
        <f t="shared" si="107"/>
        <v/>
      </c>
      <c r="BQ372" s="219" t="str">
        <f t="shared" si="108"/>
        <v/>
      </c>
      <c r="BR372" s="264" t="str">
        <f t="shared" si="109"/>
        <v/>
      </c>
      <c r="BS372" s="264" t="str">
        <f t="shared" si="110"/>
        <v/>
      </c>
    </row>
    <row r="373" spans="1:71" ht="12.75" customHeight="1">
      <c r="A373" s="217" t="str">
        <f>IF(' Peticions ET'!A363="", "",' Peticions ET'!A363)</f>
        <v/>
      </c>
      <c r="B373" s="167" t="str">
        <f t="shared" si="111"/>
        <v/>
      </c>
      <c r="C373" s="167" t="str">
        <f>IF(' Peticions ET'!B363="", "",' Peticions ET'!B363)</f>
        <v/>
      </c>
      <c r="D373" s="167" t="str">
        <f>IF(' Peticions ET'!C363="", "",' Peticions ET'!C363)</f>
        <v/>
      </c>
      <c r="E373" s="167" t="str">
        <f>IF(' Peticions ET'!D363="", "",' Peticions ET'!D363)</f>
        <v/>
      </c>
      <c r="F373" s="166" t="str">
        <f>IF(' Peticions ET'!E363="", "",' Peticions ET'!E363)</f>
        <v/>
      </c>
      <c r="G373" s="166" t="str">
        <f>IF(' Peticions ET'!F363="", "",' Peticions ET'!F363)</f>
        <v/>
      </c>
      <c r="H373" s="30" t="str">
        <f>IF(' Peticions ET'!G363="", "",' Peticions ET'!G363)</f>
        <v/>
      </c>
      <c r="I373" s="40" t="str">
        <f>IF(' Peticions ET'!H363="", "",' Peticions ET'!H363)</f>
        <v/>
      </c>
      <c r="J373" s="40" t="str">
        <f>IF(' Peticions ET'!I363="", "",' Peticions ET'!I363)</f>
        <v/>
      </c>
      <c r="K373" s="40" t="str">
        <f>IF(' Peticions ET'!J363="", "",' Peticions ET'!J363)</f>
        <v/>
      </c>
      <c r="L373" s="30" t="str">
        <f>IF(' Peticions ET'!K363="", "",' Peticions ET'!K363)</f>
        <v/>
      </c>
      <c r="M373" s="30" t="str">
        <f>IF(' Peticions ET'!L363="", "",' Peticions ET'!L363)</f>
        <v/>
      </c>
      <c r="N373" s="30" t="str">
        <f>IF(' Peticions ET'!M363="", "",' Peticions ET'!M363)</f>
        <v/>
      </c>
      <c r="O373" s="40" t="str">
        <f>IF(' Peticions ET'!O363="", "",' Peticions ET'!O363)</f>
        <v/>
      </c>
      <c r="P373" s="7" t="str">
        <f>IF(' Peticions ET'!N363="", "",' Peticions ET'!N363)</f>
        <v/>
      </c>
      <c r="Q373" s="31" t="str">
        <f>IF(' Peticions ET'!R363="", "",' Peticions ET'!R363)</f>
        <v/>
      </c>
      <c r="R373" s="31" t="str">
        <f>IF(' Peticions ET'!S363="", "",' Peticions ET'!S363)</f>
        <v/>
      </c>
      <c r="S373" t="str">
        <f>IF(' Peticions ET'!P363="", "",' Peticions ET'!P363)</f>
        <v/>
      </c>
      <c r="T373" s="264" t="str">
        <f>IF(' Peticions ET'!Q363="", "",' Peticions ET'!Q363)</f>
        <v/>
      </c>
      <c r="U373" s="1"/>
      <c r="V373" s="1"/>
      <c r="W373" s="3"/>
      <c r="X373" s="31"/>
      <c r="Y373" s="31"/>
      <c r="Z373" s="31"/>
      <c r="AA373" s="32"/>
      <c r="AB373" s="33"/>
      <c r="AC373" s="33"/>
      <c r="AD373" s="33"/>
      <c r="AE373" s="33"/>
      <c r="AF373" s="34"/>
      <c r="AG373" s="34"/>
      <c r="AH373" s="34"/>
      <c r="AI373" s="34"/>
      <c r="AJ373" s="35" t="str">
        <f>IF(' Peticions ET'!Z363="", "",' Peticions ET'!Z363)</f>
        <v/>
      </c>
      <c r="AK373" s="143"/>
      <c r="AL373" s="36"/>
      <c r="AM373" s="37" t="str">
        <f t="shared" si="97"/>
        <v/>
      </c>
      <c r="AN373" s="38" t="str">
        <f t="shared" si="98"/>
        <v/>
      </c>
      <c r="AO373" s="39" t="str">
        <f t="shared" si="99"/>
        <v/>
      </c>
      <c r="AP373" s="40" t="str">
        <f t="shared" si="100"/>
        <v/>
      </c>
      <c r="AQ373" s="229" t="str">
        <f t="shared" si="101"/>
        <v/>
      </c>
      <c r="AR373" s="220">
        <f>IF(A373="",0,IF(BJ373="S",COUNTIF($AQ$17:AQ373,AQ373),0))</f>
        <v>0</v>
      </c>
      <c r="AS373" s="41" t="str">
        <f t="shared" si="112"/>
        <v/>
      </c>
      <c r="AT373" s="42">
        <f xml:space="preserve"> IF(AS373&lt;&gt;"",VLOOKUP(AS373,Calculs!$B$2:$C$34,2,FALSE),0)</f>
        <v>0</v>
      </c>
      <c r="AU373" s="42">
        <f>IF(I373&lt;&gt;"",IF(LEFT(I373,1)="S", Calculs!$C$63,0),0)</f>
        <v>0</v>
      </c>
      <c r="AV373" s="42">
        <f>IF(J373&lt;&gt;"",IF(LEFT(J373,1)="S", Calculs!$C$53,0),0)</f>
        <v>0</v>
      </c>
      <c r="AW373" s="42">
        <f>IF(K373&lt;&gt;"",IF(LEFT(K373,1)="S", Calculs!$C$54,0),0)</f>
        <v>0</v>
      </c>
      <c r="AX373" s="43" t="str">
        <f t="shared" si="102"/>
        <v/>
      </c>
      <c r="AY373" s="43" t="str">
        <f t="shared" si="103"/>
        <v/>
      </c>
      <c r="AZ373" s="43">
        <f>SUMIF(Calculs!$B$2:$B$34,AX373,Calculs!$C$2:$C$34)</f>
        <v>0</v>
      </c>
      <c r="BA373" s="42">
        <f>IF(O373&lt;&gt;"",IF(LEFT(O373,1)="S", Calculs!$C$54,0),0)</f>
        <v>0</v>
      </c>
      <c r="BB373" s="42">
        <f>IF(P373&lt;&gt;"",IF(LEFT(P373,1)="S", Calculs!$C$53,0),0)</f>
        <v>0</v>
      </c>
      <c r="BC373" s="229" t="str">
        <f t="shared" si="104"/>
        <v/>
      </c>
      <c r="BD373" s="220">
        <f>IF(A373="",0, IF(BK373="S",COUNTIF($BC$17:BC373,BC373),0))</f>
        <v>0</v>
      </c>
      <c r="BE373" s="42">
        <f xml:space="preserve"> IF(Q373&lt;&gt;"",IF(Q373&lt;&gt;"Sense monitor",VLOOKUP(_xlfn.CONCAT(LEFT(Q373,2),IF(BF373="NO",".SA",".AA")),Calculs!$B$41:$C$48,2,FALSE),0),0)</f>
        <v>0</v>
      </c>
      <c r="BF373" s="42" t="str">
        <f t="shared" si="105"/>
        <v>NO</v>
      </c>
      <c r="BG373" s="43" t="str">
        <f t="shared" si="113"/>
        <v/>
      </c>
      <c r="BH373" s="42">
        <f>SUMIF(Calculs!$B$32:$B$36,TRIM(BG373),Calculs!$C$32:$C$36)</f>
        <v>0</v>
      </c>
      <c r="BI373" s="42">
        <f>IF(T373&lt;&gt;"",IF(LEFT(T373,1)="S", SUMIF(Calculs!$B$67:$B$70, TRIM(BG373), Calculs!$C$67:$C$70),0),0)</f>
        <v>0</v>
      </c>
      <c r="BJ373" s="40" t="str">
        <f t="shared" si="114"/>
        <v>N</v>
      </c>
      <c r="BK373" s="219" t="str">
        <f t="shared" si="106"/>
        <v>N</v>
      </c>
      <c r="BL373" s="42">
        <f t="shared" si="115"/>
        <v>0</v>
      </c>
      <c r="BM373" s="42"/>
      <c r="BN373" s="42"/>
      <c r="BO373" s="42">
        <f>IF(B373="",0,IF(AND(BJ373="S",AR373=1), VLOOKUP(B373,Calculs!$B$94:$D$99,3), 0) + IF(AND(BK373="S",BD373=1), VLOOKUP(B373,Calculs!$B$94:$F$99,5), 0))</f>
        <v>0</v>
      </c>
      <c r="BP373" s="40" t="str">
        <f t="shared" si="107"/>
        <v/>
      </c>
      <c r="BQ373" s="219" t="str">
        <f t="shared" si="108"/>
        <v/>
      </c>
      <c r="BR373" s="264" t="str">
        <f t="shared" si="109"/>
        <v/>
      </c>
      <c r="BS373" s="264" t="str">
        <f t="shared" si="110"/>
        <v/>
      </c>
    </row>
    <row r="374" spans="1:71" ht="12.75" customHeight="1">
      <c r="A374" s="217" t="str">
        <f>IF(' Peticions ET'!A364="", "",' Peticions ET'!A364)</f>
        <v/>
      </c>
      <c r="B374" s="167" t="str">
        <f t="shared" si="111"/>
        <v/>
      </c>
      <c r="C374" s="167" t="str">
        <f>IF(' Peticions ET'!B364="", "",' Peticions ET'!B364)</f>
        <v/>
      </c>
      <c r="D374" s="167" t="str">
        <f>IF(' Peticions ET'!C364="", "",' Peticions ET'!C364)</f>
        <v/>
      </c>
      <c r="E374" s="167" t="str">
        <f>IF(' Peticions ET'!D364="", "",' Peticions ET'!D364)</f>
        <v/>
      </c>
      <c r="F374" s="166" t="str">
        <f>IF(' Peticions ET'!E364="", "",' Peticions ET'!E364)</f>
        <v/>
      </c>
      <c r="G374" s="166" t="str">
        <f>IF(' Peticions ET'!F364="", "",' Peticions ET'!F364)</f>
        <v/>
      </c>
      <c r="H374" s="30" t="str">
        <f>IF(' Peticions ET'!G364="", "",' Peticions ET'!G364)</f>
        <v/>
      </c>
      <c r="I374" s="40" t="str">
        <f>IF(' Peticions ET'!H364="", "",' Peticions ET'!H364)</f>
        <v/>
      </c>
      <c r="J374" s="40" t="str">
        <f>IF(' Peticions ET'!I364="", "",' Peticions ET'!I364)</f>
        <v/>
      </c>
      <c r="K374" s="40" t="str">
        <f>IF(' Peticions ET'!J364="", "",' Peticions ET'!J364)</f>
        <v/>
      </c>
      <c r="L374" s="30" t="str">
        <f>IF(' Peticions ET'!K364="", "",' Peticions ET'!K364)</f>
        <v/>
      </c>
      <c r="M374" s="30" t="str">
        <f>IF(' Peticions ET'!L364="", "",' Peticions ET'!L364)</f>
        <v/>
      </c>
      <c r="N374" s="30" t="str">
        <f>IF(' Peticions ET'!M364="", "",' Peticions ET'!M364)</f>
        <v/>
      </c>
      <c r="O374" s="40" t="str">
        <f>IF(' Peticions ET'!O364="", "",' Peticions ET'!O364)</f>
        <v/>
      </c>
      <c r="P374" s="7" t="str">
        <f>IF(' Peticions ET'!N364="", "",' Peticions ET'!N364)</f>
        <v/>
      </c>
      <c r="Q374" s="31" t="str">
        <f>IF(' Peticions ET'!R364="", "",' Peticions ET'!R364)</f>
        <v/>
      </c>
      <c r="R374" s="31" t="str">
        <f>IF(' Peticions ET'!S364="", "",' Peticions ET'!S364)</f>
        <v/>
      </c>
      <c r="S374" t="str">
        <f>IF(' Peticions ET'!P364="", "",' Peticions ET'!P364)</f>
        <v/>
      </c>
      <c r="T374" s="264" t="str">
        <f>IF(' Peticions ET'!Q364="", "",' Peticions ET'!Q364)</f>
        <v/>
      </c>
      <c r="U374" s="1"/>
      <c r="V374" s="1"/>
      <c r="W374" s="3"/>
      <c r="X374" s="31"/>
      <c r="Y374" s="31"/>
      <c r="Z374" s="31"/>
      <c r="AA374" s="32"/>
      <c r="AB374" s="33"/>
      <c r="AC374" s="33"/>
      <c r="AD374" s="33"/>
      <c r="AE374" s="33"/>
      <c r="AF374" s="34"/>
      <c r="AG374" s="34"/>
      <c r="AH374" s="34"/>
      <c r="AI374" s="34"/>
      <c r="AJ374" s="35" t="str">
        <f>IF(' Peticions ET'!Z364="", "",' Peticions ET'!Z364)</f>
        <v/>
      </c>
      <c r="AK374" s="143"/>
      <c r="AL374" s="36"/>
      <c r="AM374" s="37" t="str">
        <f t="shared" si="97"/>
        <v/>
      </c>
      <c r="AN374" s="38" t="str">
        <f t="shared" si="98"/>
        <v/>
      </c>
      <c r="AO374" s="39" t="str">
        <f t="shared" si="99"/>
        <v/>
      </c>
      <c r="AP374" s="40" t="str">
        <f t="shared" si="100"/>
        <v/>
      </c>
      <c r="AQ374" s="229" t="str">
        <f t="shared" si="101"/>
        <v/>
      </c>
      <c r="AR374" s="220">
        <f>IF(A374="",0,IF(BJ374="S",COUNTIF($AQ$17:AQ374,AQ374),0))</f>
        <v>0</v>
      </c>
      <c r="AS374" s="41" t="str">
        <f t="shared" si="112"/>
        <v/>
      </c>
      <c r="AT374" s="42">
        <f xml:space="preserve"> IF(AS374&lt;&gt;"",VLOOKUP(AS374,Calculs!$B$2:$C$34,2,FALSE),0)</f>
        <v>0</v>
      </c>
      <c r="AU374" s="42">
        <f>IF(I374&lt;&gt;"",IF(LEFT(I374,1)="S", Calculs!$C$63,0),0)</f>
        <v>0</v>
      </c>
      <c r="AV374" s="42">
        <f>IF(J374&lt;&gt;"",IF(LEFT(J374,1)="S", Calculs!$C$53,0),0)</f>
        <v>0</v>
      </c>
      <c r="AW374" s="42">
        <f>IF(K374&lt;&gt;"",IF(LEFT(K374,1)="S", Calculs!$C$54,0),0)</f>
        <v>0</v>
      </c>
      <c r="AX374" s="43" t="str">
        <f t="shared" si="102"/>
        <v/>
      </c>
      <c r="AY374" s="43" t="str">
        <f t="shared" si="103"/>
        <v/>
      </c>
      <c r="AZ374" s="43">
        <f>SUMIF(Calculs!$B$2:$B$34,AX374,Calculs!$C$2:$C$34)</f>
        <v>0</v>
      </c>
      <c r="BA374" s="42">
        <f>IF(O374&lt;&gt;"",IF(LEFT(O374,1)="S", Calculs!$C$54,0),0)</f>
        <v>0</v>
      </c>
      <c r="BB374" s="42">
        <f>IF(P374&lt;&gt;"",IF(LEFT(P374,1)="S", Calculs!$C$53,0),0)</f>
        <v>0</v>
      </c>
      <c r="BC374" s="229" t="str">
        <f t="shared" si="104"/>
        <v/>
      </c>
      <c r="BD374" s="220">
        <f>IF(A374="",0, IF(BK374="S",COUNTIF($BC$17:BC374,BC374),0))</f>
        <v>0</v>
      </c>
      <c r="BE374" s="42">
        <f xml:space="preserve"> IF(Q374&lt;&gt;"",IF(Q374&lt;&gt;"Sense monitor",VLOOKUP(_xlfn.CONCAT(LEFT(Q374,2),IF(BF374="NO",".SA",".AA")),Calculs!$B$41:$C$48,2,FALSE),0),0)</f>
        <v>0</v>
      </c>
      <c r="BF374" s="42" t="str">
        <f t="shared" si="105"/>
        <v>NO</v>
      </c>
      <c r="BG374" s="43" t="str">
        <f t="shared" si="113"/>
        <v/>
      </c>
      <c r="BH374" s="42">
        <f>SUMIF(Calculs!$B$32:$B$36,TRIM(BG374),Calculs!$C$32:$C$36)</f>
        <v>0</v>
      </c>
      <c r="BI374" s="42">
        <f>IF(T374&lt;&gt;"",IF(LEFT(T374,1)="S", SUMIF(Calculs!$B$67:$B$70, TRIM(BG374), Calculs!$C$67:$C$70),0),0)</f>
        <v>0</v>
      </c>
      <c r="BJ374" s="40" t="str">
        <f t="shared" si="114"/>
        <v>N</v>
      </c>
      <c r="BK374" s="219" t="str">
        <f t="shared" si="106"/>
        <v>N</v>
      </c>
      <c r="BL374" s="42">
        <f t="shared" si="115"/>
        <v>0</v>
      </c>
      <c r="BM374" s="42"/>
      <c r="BN374" s="42"/>
      <c r="BO374" s="42">
        <f>IF(B374="",0,IF(AND(BJ374="S",AR374=1), VLOOKUP(B374,Calculs!$B$94:$D$99,3), 0) + IF(AND(BK374="S",BD374=1), VLOOKUP(B374,Calculs!$B$94:$F$99,5), 0))</f>
        <v>0</v>
      </c>
      <c r="BP374" s="40" t="str">
        <f t="shared" si="107"/>
        <v/>
      </c>
      <c r="BQ374" s="219" t="str">
        <f t="shared" si="108"/>
        <v/>
      </c>
      <c r="BR374" s="264" t="str">
        <f t="shared" si="109"/>
        <v/>
      </c>
      <c r="BS374" s="264" t="str">
        <f t="shared" si="110"/>
        <v/>
      </c>
    </row>
    <row r="375" spans="1:71" ht="12.75" customHeight="1">
      <c r="A375" s="217" t="str">
        <f>IF(' Peticions ET'!A365="", "",' Peticions ET'!A365)</f>
        <v/>
      </c>
      <c r="B375" s="167" t="str">
        <f t="shared" si="111"/>
        <v/>
      </c>
      <c r="C375" s="167" t="str">
        <f>IF(' Peticions ET'!B365="", "",' Peticions ET'!B365)</f>
        <v/>
      </c>
      <c r="D375" s="167" t="str">
        <f>IF(' Peticions ET'!C365="", "",' Peticions ET'!C365)</f>
        <v/>
      </c>
      <c r="E375" s="167" t="str">
        <f>IF(' Peticions ET'!D365="", "",' Peticions ET'!D365)</f>
        <v/>
      </c>
      <c r="F375" s="166" t="str">
        <f>IF(' Peticions ET'!E365="", "",' Peticions ET'!E365)</f>
        <v/>
      </c>
      <c r="G375" s="166" t="str">
        <f>IF(' Peticions ET'!F365="", "",' Peticions ET'!F365)</f>
        <v/>
      </c>
      <c r="H375" s="30" t="str">
        <f>IF(' Peticions ET'!G365="", "",' Peticions ET'!G365)</f>
        <v/>
      </c>
      <c r="I375" s="40" t="str">
        <f>IF(' Peticions ET'!H365="", "",' Peticions ET'!H365)</f>
        <v/>
      </c>
      <c r="J375" s="40" t="str">
        <f>IF(' Peticions ET'!I365="", "",' Peticions ET'!I365)</f>
        <v/>
      </c>
      <c r="K375" s="40" t="str">
        <f>IF(' Peticions ET'!J365="", "",' Peticions ET'!J365)</f>
        <v/>
      </c>
      <c r="L375" s="30" t="str">
        <f>IF(' Peticions ET'!K365="", "",' Peticions ET'!K365)</f>
        <v/>
      </c>
      <c r="M375" s="30" t="str">
        <f>IF(' Peticions ET'!L365="", "",' Peticions ET'!L365)</f>
        <v/>
      </c>
      <c r="N375" s="30" t="str">
        <f>IF(' Peticions ET'!M365="", "",' Peticions ET'!M365)</f>
        <v/>
      </c>
      <c r="O375" s="40" t="str">
        <f>IF(' Peticions ET'!O365="", "",' Peticions ET'!O365)</f>
        <v/>
      </c>
      <c r="P375" s="7" t="str">
        <f>IF(' Peticions ET'!N365="", "",' Peticions ET'!N365)</f>
        <v/>
      </c>
      <c r="Q375" s="31" t="str">
        <f>IF(' Peticions ET'!R365="", "",' Peticions ET'!R365)</f>
        <v/>
      </c>
      <c r="R375" s="31" t="str">
        <f>IF(' Peticions ET'!S365="", "",' Peticions ET'!S365)</f>
        <v/>
      </c>
      <c r="S375" t="str">
        <f>IF(' Peticions ET'!P365="", "",' Peticions ET'!P365)</f>
        <v/>
      </c>
      <c r="T375" s="264" t="str">
        <f>IF(' Peticions ET'!Q365="", "",' Peticions ET'!Q365)</f>
        <v/>
      </c>
      <c r="U375" s="1"/>
      <c r="V375" s="1"/>
      <c r="W375" s="3"/>
      <c r="X375" s="31"/>
      <c r="Y375" s="31"/>
      <c r="Z375" s="31"/>
      <c r="AA375" s="32"/>
      <c r="AB375" s="33"/>
      <c r="AC375" s="33"/>
      <c r="AD375" s="33"/>
      <c r="AE375" s="33"/>
      <c r="AF375" s="34"/>
      <c r="AG375" s="34"/>
      <c r="AH375" s="34"/>
      <c r="AI375" s="34"/>
      <c r="AJ375" s="35" t="str">
        <f>IF(' Peticions ET'!Z365="", "",' Peticions ET'!Z365)</f>
        <v/>
      </c>
      <c r="AK375" s="143"/>
      <c r="AL375" s="36"/>
      <c r="AM375" s="37" t="str">
        <f t="shared" si="97"/>
        <v/>
      </c>
      <c r="AN375" s="38" t="str">
        <f t="shared" si="98"/>
        <v/>
      </c>
      <c r="AO375" s="39" t="str">
        <f t="shared" si="99"/>
        <v/>
      </c>
      <c r="AP375" s="40" t="str">
        <f t="shared" si="100"/>
        <v/>
      </c>
      <c r="AQ375" s="229" t="str">
        <f t="shared" si="101"/>
        <v/>
      </c>
      <c r="AR375" s="220">
        <f>IF(A375="",0,IF(BJ375="S",COUNTIF($AQ$17:AQ375,AQ375),0))</f>
        <v>0</v>
      </c>
      <c r="AS375" s="41" t="str">
        <f t="shared" si="112"/>
        <v/>
      </c>
      <c r="AT375" s="42">
        <f xml:space="preserve"> IF(AS375&lt;&gt;"",VLOOKUP(AS375,Calculs!$B$2:$C$34,2,FALSE),0)</f>
        <v>0</v>
      </c>
      <c r="AU375" s="42">
        <f>IF(I375&lt;&gt;"",IF(LEFT(I375,1)="S", Calculs!$C$63,0),0)</f>
        <v>0</v>
      </c>
      <c r="AV375" s="42">
        <f>IF(J375&lt;&gt;"",IF(LEFT(J375,1)="S", Calculs!$C$53,0),0)</f>
        <v>0</v>
      </c>
      <c r="AW375" s="42">
        <f>IF(K375&lt;&gt;"",IF(LEFT(K375,1)="S", Calculs!$C$54,0),0)</f>
        <v>0</v>
      </c>
      <c r="AX375" s="43" t="str">
        <f t="shared" si="102"/>
        <v/>
      </c>
      <c r="AY375" s="43" t="str">
        <f t="shared" si="103"/>
        <v/>
      </c>
      <c r="AZ375" s="43">
        <f>SUMIF(Calculs!$B$2:$B$34,AX375,Calculs!$C$2:$C$34)</f>
        <v>0</v>
      </c>
      <c r="BA375" s="42">
        <f>IF(O375&lt;&gt;"",IF(LEFT(O375,1)="S", Calculs!$C$54,0),0)</f>
        <v>0</v>
      </c>
      <c r="BB375" s="42">
        <f>IF(P375&lt;&gt;"",IF(LEFT(P375,1)="S", Calculs!$C$53,0),0)</f>
        <v>0</v>
      </c>
      <c r="BC375" s="229" t="str">
        <f t="shared" si="104"/>
        <v/>
      </c>
      <c r="BD375" s="220">
        <f>IF(A375="",0, IF(BK375="S",COUNTIF($BC$17:BC375,BC375),0))</f>
        <v>0</v>
      </c>
      <c r="BE375" s="42">
        <f xml:space="preserve"> IF(Q375&lt;&gt;"",IF(Q375&lt;&gt;"Sense monitor",VLOOKUP(_xlfn.CONCAT(LEFT(Q375,2),IF(BF375="NO",".SA",".AA")),Calculs!$B$41:$C$48,2,FALSE),0),0)</f>
        <v>0</v>
      </c>
      <c r="BF375" s="42" t="str">
        <f t="shared" si="105"/>
        <v>NO</v>
      </c>
      <c r="BG375" s="43" t="str">
        <f t="shared" si="113"/>
        <v/>
      </c>
      <c r="BH375" s="42">
        <f>SUMIF(Calculs!$B$32:$B$36,TRIM(BG375),Calculs!$C$32:$C$36)</f>
        <v>0</v>
      </c>
      <c r="BI375" s="42">
        <f>IF(T375&lt;&gt;"",IF(LEFT(T375,1)="S", SUMIF(Calculs!$B$67:$B$70, TRIM(BG375), Calculs!$C$67:$C$70),0),0)</f>
        <v>0</v>
      </c>
      <c r="BJ375" s="40" t="str">
        <f t="shared" si="114"/>
        <v>N</v>
      </c>
      <c r="BK375" s="219" t="str">
        <f t="shared" si="106"/>
        <v>N</v>
      </c>
      <c r="BL375" s="42">
        <f t="shared" si="115"/>
        <v>0</v>
      </c>
      <c r="BM375" s="42"/>
      <c r="BN375" s="42"/>
      <c r="BO375" s="42">
        <f>IF(B375="",0,IF(AND(BJ375="S",AR375=1), VLOOKUP(B375,Calculs!$B$94:$D$99,3), 0) + IF(AND(BK375="S",BD375=1), VLOOKUP(B375,Calculs!$B$94:$F$99,5), 0))</f>
        <v>0</v>
      </c>
      <c r="BP375" s="40" t="str">
        <f t="shared" si="107"/>
        <v/>
      </c>
      <c r="BQ375" s="219" t="str">
        <f t="shared" si="108"/>
        <v/>
      </c>
      <c r="BR375" s="264" t="str">
        <f t="shared" si="109"/>
        <v/>
      </c>
      <c r="BS375" s="264" t="str">
        <f t="shared" si="110"/>
        <v/>
      </c>
    </row>
    <row r="376" spans="1:71" ht="12.75" customHeight="1">
      <c r="A376" s="217" t="str">
        <f>IF(' Peticions ET'!A366="", "",' Peticions ET'!A366)</f>
        <v/>
      </c>
      <c r="B376" s="167" t="str">
        <f t="shared" si="111"/>
        <v/>
      </c>
      <c r="C376" s="167" t="str">
        <f>IF(' Peticions ET'!B366="", "",' Peticions ET'!B366)</f>
        <v/>
      </c>
      <c r="D376" s="167" t="str">
        <f>IF(' Peticions ET'!C366="", "",' Peticions ET'!C366)</f>
        <v/>
      </c>
      <c r="E376" s="167" t="str">
        <f>IF(' Peticions ET'!D366="", "",' Peticions ET'!D366)</f>
        <v/>
      </c>
      <c r="F376" s="166" t="str">
        <f>IF(' Peticions ET'!E366="", "",' Peticions ET'!E366)</f>
        <v/>
      </c>
      <c r="G376" s="166" t="str">
        <f>IF(' Peticions ET'!F366="", "",' Peticions ET'!F366)</f>
        <v/>
      </c>
      <c r="H376" s="30" t="str">
        <f>IF(' Peticions ET'!G366="", "",' Peticions ET'!G366)</f>
        <v/>
      </c>
      <c r="I376" s="40" t="str">
        <f>IF(' Peticions ET'!H366="", "",' Peticions ET'!H366)</f>
        <v/>
      </c>
      <c r="J376" s="40" t="str">
        <f>IF(' Peticions ET'!I366="", "",' Peticions ET'!I366)</f>
        <v/>
      </c>
      <c r="K376" s="40" t="str">
        <f>IF(' Peticions ET'!J366="", "",' Peticions ET'!J366)</f>
        <v/>
      </c>
      <c r="L376" s="30" t="str">
        <f>IF(' Peticions ET'!K366="", "",' Peticions ET'!K366)</f>
        <v/>
      </c>
      <c r="M376" s="30" t="str">
        <f>IF(' Peticions ET'!L366="", "",' Peticions ET'!L366)</f>
        <v/>
      </c>
      <c r="N376" s="30" t="str">
        <f>IF(' Peticions ET'!M366="", "",' Peticions ET'!M366)</f>
        <v/>
      </c>
      <c r="O376" s="40" t="str">
        <f>IF(' Peticions ET'!O366="", "",' Peticions ET'!O366)</f>
        <v/>
      </c>
      <c r="P376" s="7" t="str">
        <f>IF(' Peticions ET'!N366="", "",' Peticions ET'!N366)</f>
        <v/>
      </c>
      <c r="Q376" s="31" t="str">
        <f>IF(' Peticions ET'!R366="", "",' Peticions ET'!R366)</f>
        <v/>
      </c>
      <c r="R376" s="31" t="str">
        <f>IF(' Peticions ET'!S366="", "",' Peticions ET'!S366)</f>
        <v/>
      </c>
      <c r="S376" t="str">
        <f>IF(' Peticions ET'!P366="", "",' Peticions ET'!P366)</f>
        <v/>
      </c>
      <c r="T376" s="264" t="str">
        <f>IF(' Peticions ET'!Q366="", "",' Peticions ET'!Q366)</f>
        <v/>
      </c>
      <c r="U376" s="1"/>
      <c r="V376" s="1"/>
      <c r="W376" s="3"/>
      <c r="X376" s="31"/>
      <c r="Y376" s="31"/>
      <c r="Z376" s="31"/>
      <c r="AA376" s="32"/>
      <c r="AB376" s="33"/>
      <c r="AC376" s="33"/>
      <c r="AD376" s="33"/>
      <c r="AE376" s="33"/>
      <c r="AF376" s="34"/>
      <c r="AG376" s="34"/>
      <c r="AH376" s="34"/>
      <c r="AI376" s="34"/>
      <c r="AJ376" s="35" t="str">
        <f>IF(' Peticions ET'!Z366="", "",' Peticions ET'!Z366)</f>
        <v/>
      </c>
      <c r="AK376" s="143"/>
      <c r="AL376" s="36"/>
      <c r="AM376" s="37" t="str">
        <f t="shared" si="97"/>
        <v/>
      </c>
      <c r="AN376" s="38" t="str">
        <f t="shared" si="98"/>
        <v/>
      </c>
      <c r="AO376" s="39" t="str">
        <f t="shared" si="99"/>
        <v/>
      </c>
      <c r="AP376" s="40" t="str">
        <f t="shared" si="100"/>
        <v/>
      </c>
      <c r="AQ376" s="229" t="str">
        <f t="shared" si="101"/>
        <v/>
      </c>
      <c r="AR376" s="220">
        <f>IF(A376="",0,IF(BJ376="S",COUNTIF($AQ$17:AQ376,AQ376),0))</f>
        <v>0</v>
      </c>
      <c r="AS376" s="41" t="str">
        <f t="shared" si="112"/>
        <v/>
      </c>
      <c r="AT376" s="42">
        <f xml:space="preserve"> IF(AS376&lt;&gt;"",VLOOKUP(AS376,Calculs!$B$2:$C$34,2,FALSE),0)</f>
        <v>0</v>
      </c>
      <c r="AU376" s="42">
        <f>IF(I376&lt;&gt;"",IF(LEFT(I376,1)="S", Calculs!$C$63,0),0)</f>
        <v>0</v>
      </c>
      <c r="AV376" s="42">
        <f>IF(J376&lt;&gt;"",IF(LEFT(J376,1)="S", Calculs!$C$53,0),0)</f>
        <v>0</v>
      </c>
      <c r="AW376" s="42">
        <f>IF(K376&lt;&gt;"",IF(LEFT(K376,1)="S", Calculs!$C$54,0),0)</f>
        <v>0</v>
      </c>
      <c r="AX376" s="43" t="str">
        <f t="shared" si="102"/>
        <v/>
      </c>
      <c r="AY376" s="43" t="str">
        <f t="shared" si="103"/>
        <v/>
      </c>
      <c r="AZ376" s="43">
        <f>SUMIF(Calculs!$B$2:$B$34,AX376,Calculs!$C$2:$C$34)</f>
        <v>0</v>
      </c>
      <c r="BA376" s="42">
        <f>IF(O376&lt;&gt;"",IF(LEFT(O376,1)="S", Calculs!$C$54,0),0)</f>
        <v>0</v>
      </c>
      <c r="BB376" s="42">
        <f>IF(P376&lt;&gt;"",IF(LEFT(P376,1)="S", Calculs!$C$53,0),0)</f>
        <v>0</v>
      </c>
      <c r="BC376" s="229" t="str">
        <f t="shared" si="104"/>
        <v/>
      </c>
      <c r="BD376" s="220">
        <f>IF(A376="",0, IF(BK376="S",COUNTIF($BC$17:BC376,BC376),0))</f>
        <v>0</v>
      </c>
      <c r="BE376" s="42">
        <f xml:space="preserve"> IF(Q376&lt;&gt;"",IF(Q376&lt;&gt;"Sense monitor",VLOOKUP(_xlfn.CONCAT(LEFT(Q376,2),IF(BF376="NO",".SA",".AA")),Calculs!$B$41:$C$48,2,FALSE),0),0)</f>
        <v>0</v>
      </c>
      <c r="BF376" s="42" t="str">
        <f t="shared" si="105"/>
        <v>NO</v>
      </c>
      <c r="BG376" s="43" t="str">
        <f t="shared" si="113"/>
        <v/>
      </c>
      <c r="BH376" s="42">
        <f>SUMIF(Calculs!$B$32:$B$36,TRIM(BG376),Calculs!$C$32:$C$36)</f>
        <v>0</v>
      </c>
      <c r="BI376" s="42">
        <f>IF(T376&lt;&gt;"",IF(LEFT(T376,1)="S", SUMIF(Calculs!$B$67:$B$70, TRIM(BG376), Calculs!$C$67:$C$70),0),0)</f>
        <v>0</v>
      </c>
      <c r="BJ376" s="40" t="str">
        <f t="shared" si="114"/>
        <v>N</v>
      </c>
      <c r="BK376" s="219" t="str">
        <f t="shared" si="106"/>
        <v>N</v>
      </c>
      <c r="BL376" s="42">
        <f t="shared" si="115"/>
        <v>0</v>
      </c>
      <c r="BM376" s="42"/>
      <c r="BN376" s="42"/>
      <c r="BO376" s="42">
        <f>IF(B376="",0,IF(AND(BJ376="S",AR376=1), VLOOKUP(B376,Calculs!$B$94:$D$99,3), 0) + IF(AND(BK376="S",BD376=1), VLOOKUP(B376,Calculs!$B$94:$F$99,5), 0))</f>
        <v>0</v>
      </c>
      <c r="BP376" s="40" t="str">
        <f t="shared" si="107"/>
        <v/>
      </c>
      <c r="BQ376" s="219" t="str">
        <f t="shared" si="108"/>
        <v/>
      </c>
      <c r="BR376" s="264" t="str">
        <f t="shared" si="109"/>
        <v/>
      </c>
      <c r="BS376" s="264" t="str">
        <f t="shared" si="110"/>
        <v/>
      </c>
    </row>
    <row r="377" spans="1:71" ht="12.75" customHeight="1">
      <c r="A377" s="217" t="str">
        <f>IF(' Peticions ET'!A367="", "",' Peticions ET'!A367)</f>
        <v/>
      </c>
      <c r="B377" s="167" t="str">
        <f t="shared" si="111"/>
        <v/>
      </c>
      <c r="C377" s="167" t="str">
        <f>IF(' Peticions ET'!B367="", "",' Peticions ET'!B367)</f>
        <v/>
      </c>
      <c r="D377" s="167" t="str">
        <f>IF(' Peticions ET'!C367="", "",' Peticions ET'!C367)</f>
        <v/>
      </c>
      <c r="E377" s="167" t="str">
        <f>IF(' Peticions ET'!D367="", "",' Peticions ET'!D367)</f>
        <v/>
      </c>
      <c r="F377" s="166" t="str">
        <f>IF(' Peticions ET'!E367="", "",' Peticions ET'!E367)</f>
        <v/>
      </c>
      <c r="G377" s="166" t="str">
        <f>IF(' Peticions ET'!F367="", "",' Peticions ET'!F367)</f>
        <v/>
      </c>
      <c r="H377" s="30" t="str">
        <f>IF(' Peticions ET'!G367="", "",' Peticions ET'!G367)</f>
        <v/>
      </c>
      <c r="I377" s="40" t="str">
        <f>IF(' Peticions ET'!H367="", "",' Peticions ET'!H367)</f>
        <v/>
      </c>
      <c r="J377" s="40" t="str">
        <f>IF(' Peticions ET'!I367="", "",' Peticions ET'!I367)</f>
        <v/>
      </c>
      <c r="K377" s="40" t="str">
        <f>IF(' Peticions ET'!J367="", "",' Peticions ET'!J367)</f>
        <v/>
      </c>
      <c r="L377" s="30" t="str">
        <f>IF(' Peticions ET'!K367="", "",' Peticions ET'!K367)</f>
        <v/>
      </c>
      <c r="M377" s="30" t="str">
        <f>IF(' Peticions ET'!L367="", "",' Peticions ET'!L367)</f>
        <v/>
      </c>
      <c r="N377" s="30" t="str">
        <f>IF(' Peticions ET'!M367="", "",' Peticions ET'!M367)</f>
        <v/>
      </c>
      <c r="O377" s="40" t="str">
        <f>IF(' Peticions ET'!O367="", "",' Peticions ET'!O367)</f>
        <v/>
      </c>
      <c r="P377" s="7" t="str">
        <f>IF(' Peticions ET'!N367="", "",' Peticions ET'!N367)</f>
        <v/>
      </c>
      <c r="Q377" s="31" t="str">
        <f>IF(' Peticions ET'!R367="", "",' Peticions ET'!R367)</f>
        <v/>
      </c>
      <c r="R377" s="31" t="str">
        <f>IF(' Peticions ET'!S367="", "",' Peticions ET'!S367)</f>
        <v/>
      </c>
      <c r="S377" t="str">
        <f>IF(' Peticions ET'!P367="", "",' Peticions ET'!P367)</f>
        <v/>
      </c>
      <c r="T377" s="264" t="str">
        <f>IF(' Peticions ET'!Q367="", "",' Peticions ET'!Q367)</f>
        <v/>
      </c>
      <c r="U377" s="1"/>
      <c r="V377" s="1"/>
      <c r="W377" s="3"/>
      <c r="X377" s="31"/>
      <c r="Y377" s="31"/>
      <c r="Z377" s="31"/>
      <c r="AA377" s="32"/>
      <c r="AB377" s="33"/>
      <c r="AC377" s="33"/>
      <c r="AD377" s="33"/>
      <c r="AE377" s="33"/>
      <c r="AF377" s="34"/>
      <c r="AG377" s="34"/>
      <c r="AH377" s="34"/>
      <c r="AI377" s="34"/>
      <c r="AJ377" s="35" t="str">
        <f>IF(' Peticions ET'!Z367="", "",' Peticions ET'!Z367)</f>
        <v/>
      </c>
      <c r="AK377" s="143"/>
      <c r="AL377" s="36"/>
      <c r="AM377" s="37" t="str">
        <f t="shared" si="97"/>
        <v/>
      </c>
      <c r="AN377" s="38" t="str">
        <f t="shared" si="98"/>
        <v/>
      </c>
      <c r="AO377" s="39" t="str">
        <f t="shared" si="99"/>
        <v/>
      </c>
      <c r="AP377" s="40" t="str">
        <f t="shared" si="100"/>
        <v/>
      </c>
      <c r="AQ377" s="229" t="str">
        <f t="shared" si="101"/>
        <v/>
      </c>
      <c r="AR377" s="220">
        <f>IF(A377="",0,IF(BJ377="S",COUNTIF($AQ$17:AQ377,AQ377),0))</f>
        <v>0</v>
      </c>
      <c r="AS377" s="41" t="str">
        <f t="shared" si="112"/>
        <v/>
      </c>
      <c r="AT377" s="42">
        <f xml:space="preserve"> IF(AS377&lt;&gt;"",VLOOKUP(AS377,Calculs!$B$2:$C$34,2,FALSE),0)</f>
        <v>0</v>
      </c>
      <c r="AU377" s="42">
        <f>IF(I377&lt;&gt;"",IF(LEFT(I377,1)="S", Calculs!$C$63,0),0)</f>
        <v>0</v>
      </c>
      <c r="AV377" s="42">
        <f>IF(J377&lt;&gt;"",IF(LEFT(J377,1)="S", Calculs!$C$53,0),0)</f>
        <v>0</v>
      </c>
      <c r="AW377" s="42">
        <f>IF(K377&lt;&gt;"",IF(LEFT(K377,1)="S", Calculs!$C$54,0),0)</f>
        <v>0</v>
      </c>
      <c r="AX377" s="43" t="str">
        <f t="shared" si="102"/>
        <v/>
      </c>
      <c r="AY377" s="43" t="str">
        <f t="shared" si="103"/>
        <v/>
      </c>
      <c r="AZ377" s="43">
        <f>SUMIF(Calculs!$B$2:$B$34,AX377,Calculs!$C$2:$C$34)</f>
        <v>0</v>
      </c>
      <c r="BA377" s="42">
        <f>IF(O377&lt;&gt;"",IF(LEFT(O377,1)="S", Calculs!$C$54,0),0)</f>
        <v>0</v>
      </c>
      <c r="BB377" s="42">
        <f>IF(P377&lt;&gt;"",IF(LEFT(P377,1)="S", Calculs!$C$53,0),0)</f>
        <v>0</v>
      </c>
      <c r="BC377" s="229" t="str">
        <f t="shared" si="104"/>
        <v/>
      </c>
      <c r="BD377" s="220">
        <f>IF(A377="",0, IF(BK377="S",COUNTIF($BC$17:BC377,BC377),0))</f>
        <v>0</v>
      </c>
      <c r="BE377" s="42">
        <f xml:space="preserve"> IF(Q377&lt;&gt;"",IF(Q377&lt;&gt;"Sense monitor",VLOOKUP(_xlfn.CONCAT(LEFT(Q377,2),IF(BF377="NO",".SA",".AA")),Calculs!$B$41:$C$48,2,FALSE),0),0)</f>
        <v>0</v>
      </c>
      <c r="BF377" s="42" t="str">
        <f t="shared" si="105"/>
        <v>NO</v>
      </c>
      <c r="BG377" s="43" t="str">
        <f t="shared" si="113"/>
        <v/>
      </c>
      <c r="BH377" s="42">
        <f>SUMIF(Calculs!$B$32:$B$36,TRIM(BG377),Calculs!$C$32:$C$36)</f>
        <v>0</v>
      </c>
      <c r="BI377" s="42">
        <f>IF(T377&lt;&gt;"",IF(LEFT(T377,1)="S", SUMIF(Calculs!$B$67:$B$70, TRIM(BG377), Calculs!$C$67:$C$70),0),0)</f>
        <v>0</v>
      </c>
      <c r="BJ377" s="40" t="str">
        <f t="shared" si="114"/>
        <v>N</v>
      </c>
      <c r="BK377" s="219" t="str">
        <f t="shared" si="106"/>
        <v>N</v>
      </c>
      <c r="BL377" s="42">
        <f t="shared" si="115"/>
        <v>0</v>
      </c>
      <c r="BM377" s="42"/>
      <c r="BN377" s="42"/>
      <c r="BO377" s="42">
        <f>IF(B377="",0,IF(AND(BJ377="S",AR377=1), VLOOKUP(B377,Calculs!$B$94:$D$99,3), 0) + IF(AND(BK377="S",BD377=1), VLOOKUP(B377,Calculs!$B$94:$F$99,5), 0))</f>
        <v>0</v>
      </c>
      <c r="BP377" s="40" t="str">
        <f t="shared" si="107"/>
        <v/>
      </c>
      <c r="BQ377" s="219" t="str">
        <f t="shared" si="108"/>
        <v/>
      </c>
      <c r="BR377" s="264" t="str">
        <f t="shared" si="109"/>
        <v/>
      </c>
      <c r="BS377" s="264" t="str">
        <f t="shared" si="110"/>
        <v/>
      </c>
    </row>
    <row r="378" spans="1:71" ht="12.75" customHeight="1">
      <c r="A378" s="217" t="str">
        <f>IF(' Peticions ET'!A368="", "",' Peticions ET'!A368)</f>
        <v/>
      </c>
      <c r="B378" s="167" t="str">
        <f t="shared" si="111"/>
        <v/>
      </c>
      <c r="C378" s="167" t="str">
        <f>IF(' Peticions ET'!B368="", "",' Peticions ET'!B368)</f>
        <v/>
      </c>
      <c r="D378" s="167" t="str">
        <f>IF(' Peticions ET'!C368="", "",' Peticions ET'!C368)</f>
        <v/>
      </c>
      <c r="E378" s="167" t="str">
        <f>IF(' Peticions ET'!D368="", "",' Peticions ET'!D368)</f>
        <v/>
      </c>
      <c r="F378" s="166" t="str">
        <f>IF(' Peticions ET'!E368="", "",' Peticions ET'!E368)</f>
        <v/>
      </c>
      <c r="G378" s="166" t="str">
        <f>IF(' Peticions ET'!F368="", "",' Peticions ET'!F368)</f>
        <v/>
      </c>
      <c r="H378" s="30" t="str">
        <f>IF(' Peticions ET'!G368="", "",' Peticions ET'!G368)</f>
        <v/>
      </c>
      <c r="I378" s="40" t="str">
        <f>IF(' Peticions ET'!H368="", "",' Peticions ET'!H368)</f>
        <v/>
      </c>
      <c r="J378" s="40" t="str">
        <f>IF(' Peticions ET'!I368="", "",' Peticions ET'!I368)</f>
        <v/>
      </c>
      <c r="K378" s="40" t="str">
        <f>IF(' Peticions ET'!J368="", "",' Peticions ET'!J368)</f>
        <v/>
      </c>
      <c r="L378" s="30" t="str">
        <f>IF(' Peticions ET'!K368="", "",' Peticions ET'!K368)</f>
        <v/>
      </c>
      <c r="M378" s="30" t="str">
        <f>IF(' Peticions ET'!L368="", "",' Peticions ET'!L368)</f>
        <v/>
      </c>
      <c r="N378" s="30" t="str">
        <f>IF(' Peticions ET'!M368="", "",' Peticions ET'!M368)</f>
        <v/>
      </c>
      <c r="O378" s="40" t="str">
        <f>IF(' Peticions ET'!O368="", "",' Peticions ET'!O368)</f>
        <v/>
      </c>
      <c r="P378" s="7" t="str">
        <f>IF(' Peticions ET'!N368="", "",' Peticions ET'!N368)</f>
        <v/>
      </c>
      <c r="Q378" s="31" t="str">
        <f>IF(' Peticions ET'!R368="", "",' Peticions ET'!R368)</f>
        <v/>
      </c>
      <c r="R378" s="31" t="str">
        <f>IF(' Peticions ET'!S368="", "",' Peticions ET'!S368)</f>
        <v/>
      </c>
      <c r="S378" t="str">
        <f>IF(' Peticions ET'!P368="", "",' Peticions ET'!P368)</f>
        <v/>
      </c>
      <c r="T378" s="264" t="str">
        <f>IF(' Peticions ET'!Q368="", "",' Peticions ET'!Q368)</f>
        <v/>
      </c>
      <c r="U378" s="1"/>
      <c r="V378" s="1"/>
      <c r="W378" s="3"/>
      <c r="X378" s="31"/>
      <c r="Y378" s="31"/>
      <c r="Z378" s="31"/>
      <c r="AA378" s="32"/>
      <c r="AB378" s="33"/>
      <c r="AC378" s="33"/>
      <c r="AD378" s="33"/>
      <c r="AE378" s="33"/>
      <c r="AF378" s="34"/>
      <c r="AG378" s="34"/>
      <c r="AH378" s="34"/>
      <c r="AI378" s="34"/>
      <c r="AJ378" s="35" t="str">
        <f>IF(' Peticions ET'!Z368="", "",' Peticions ET'!Z368)</f>
        <v/>
      </c>
      <c r="AK378" s="143"/>
      <c r="AL378" s="36"/>
      <c r="AM378" s="37" t="str">
        <f t="shared" si="97"/>
        <v/>
      </c>
      <c r="AN378" s="38" t="str">
        <f t="shared" si="98"/>
        <v/>
      </c>
      <c r="AO378" s="39" t="str">
        <f t="shared" si="99"/>
        <v/>
      </c>
      <c r="AP378" s="40" t="str">
        <f t="shared" si="100"/>
        <v/>
      </c>
      <c r="AQ378" s="229" t="str">
        <f t="shared" si="101"/>
        <v/>
      </c>
      <c r="AR378" s="220">
        <f>IF(A378="",0,IF(BJ378="S",COUNTIF($AQ$17:AQ378,AQ378),0))</f>
        <v>0</v>
      </c>
      <c r="AS378" s="41" t="str">
        <f t="shared" si="112"/>
        <v/>
      </c>
      <c r="AT378" s="42">
        <f xml:space="preserve"> IF(AS378&lt;&gt;"",VLOOKUP(AS378,Calculs!$B$2:$C$34,2,FALSE),0)</f>
        <v>0</v>
      </c>
      <c r="AU378" s="42">
        <f>IF(I378&lt;&gt;"",IF(LEFT(I378,1)="S", Calculs!$C$63,0),0)</f>
        <v>0</v>
      </c>
      <c r="AV378" s="42">
        <f>IF(J378&lt;&gt;"",IF(LEFT(J378,1)="S", Calculs!$C$53,0),0)</f>
        <v>0</v>
      </c>
      <c r="AW378" s="42">
        <f>IF(K378&lt;&gt;"",IF(LEFT(K378,1)="S", Calculs!$C$54,0),0)</f>
        <v>0</v>
      </c>
      <c r="AX378" s="43" t="str">
        <f t="shared" si="102"/>
        <v/>
      </c>
      <c r="AY378" s="43" t="str">
        <f t="shared" si="103"/>
        <v/>
      </c>
      <c r="AZ378" s="43">
        <f>SUMIF(Calculs!$B$2:$B$34,AX378,Calculs!$C$2:$C$34)</f>
        <v>0</v>
      </c>
      <c r="BA378" s="42">
        <f>IF(O378&lt;&gt;"",IF(LEFT(O378,1)="S", Calculs!$C$54,0),0)</f>
        <v>0</v>
      </c>
      <c r="BB378" s="42">
        <f>IF(P378&lt;&gt;"",IF(LEFT(P378,1)="S", Calculs!$C$53,0),0)</f>
        <v>0</v>
      </c>
      <c r="BC378" s="229" t="str">
        <f t="shared" si="104"/>
        <v/>
      </c>
      <c r="BD378" s="220">
        <f>IF(A378="",0, IF(BK378="S",COUNTIF($BC$17:BC378,BC378),0))</f>
        <v>0</v>
      </c>
      <c r="BE378" s="42">
        <f xml:space="preserve"> IF(Q378&lt;&gt;"",IF(Q378&lt;&gt;"Sense monitor",VLOOKUP(_xlfn.CONCAT(LEFT(Q378,2),IF(BF378="NO",".SA",".AA")),Calculs!$B$41:$C$48,2,FALSE),0),0)</f>
        <v>0</v>
      </c>
      <c r="BF378" s="42" t="str">
        <f t="shared" si="105"/>
        <v>NO</v>
      </c>
      <c r="BG378" s="43" t="str">
        <f t="shared" si="113"/>
        <v/>
      </c>
      <c r="BH378" s="42">
        <f>SUMIF(Calculs!$B$32:$B$36,TRIM(BG378),Calculs!$C$32:$C$36)</f>
        <v>0</v>
      </c>
      <c r="BI378" s="42">
        <f>IF(T378&lt;&gt;"",IF(LEFT(T378,1)="S", SUMIF(Calculs!$B$67:$B$70, TRIM(BG378), Calculs!$C$67:$C$70),0),0)</f>
        <v>0</v>
      </c>
      <c r="BJ378" s="40" t="str">
        <f t="shared" si="114"/>
        <v>N</v>
      </c>
      <c r="BK378" s="219" t="str">
        <f t="shared" si="106"/>
        <v>N</v>
      </c>
      <c r="BL378" s="42">
        <f t="shared" si="115"/>
        <v>0</v>
      </c>
      <c r="BM378" s="42"/>
      <c r="BN378" s="42"/>
      <c r="BO378" s="42">
        <f>IF(B378="",0,IF(AND(BJ378="S",AR378=1), VLOOKUP(B378,Calculs!$B$94:$D$99,3), 0) + IF(AND(BK378="S",BD378=1), VLOOKUP(B378,Calculs!$B$94:$F$99,5), 0))</f>
        <v>0</v>
      </c>
      <c r="BP378" s="40" t="str">
        <f t="shared" si="107"/>
        <v/>
      </c>
      <c r="BQ378" s="219" t="str">
        <f t="shared" si="108"/>
        <v/>
      </c>
      <c r="BR378" s="264" t="str">
        <f t="shared" si="109"/>
        <v/>
      </c>
      <c r="BS378" s="264" t="str">
        <f t="shared" si="110"/>
        <v/>
      </c>
    </row>
    <row r="379" spans="1:71" ht="12.75" customHeight="1">
      <c r="A379" s="217" t="str">
        <f>IF(' Peticions ET'!A369="", "",' Peticions ET'!A369)</f>
        <v/>
      </c>
      <c r="B379" s="167" t="str">
        <f t="shared" si="111"/>
        <v/>
      </c>
      <c r="C379" s="167" t="str">
        <f>IF(' Peticions ET'!B369="", "",' Peticions ET'!B369)</f>
        <v/>
      </c>
      <c r="D379" s="167" t="str">
        <f>IF(' Peticions ET'!C369="", "",' Peticions ET'!C369)</f>
        <v/>
      </c>
      <c r="E379" s="167" t="str">
        <f>IF(' Peticions ET'!D369="", "",' Peticions ET'!D369)</f>
        <v/>
      </c>
      <c r="F379" s="166" t="str">
        <f>IF(' Peticions ET'!E369="", "",' Peticions ET'!E369)</f>
        <v/>
      </c>
      <c r="G379" s="166" t="str">
        <f>IF(' Peticions ET'!F369="", "",' Peticions ET'!F369)</f>
        <v/>
      </c>
      <c r="H379" s="30" t="str">
        <f>IF(' Peticions ET'!G369="", "",' Peticions ET'!G369)</f>
        <v/>
      </c>
      <c r="I379" s="40" t="str">
        <f>IF(' Peticions ET'!H369="", "",' Peticions ET'!H369)</f>
        <v/>
      </c>
      <c r="J379" s="40" t="str">
        <f>IF(' Peticions ET'!I369="", "",' Peticions ET'!I369)</f>
        <v/>
      </c>
      <c r="K379" s="40" t="str">
        <f>IF(' Peticions ET'!J369="", "",' Peticions ET'!J369)</f>
        <v/>
      </c>
      <c r="L379" s="30" t="str">
        <f>IF(' Peticions ET'!K369="", "",' Peticions ET'!K369)</f>
        <v/>
      </c>
      <c r="M379" s="30" t="str">
        <f>IF(' Peticions ET'!L369="", "",' Peticions ET'!L369)</f>
        <v/>
      </c>
      <c r="N379" s="30" t="str">
        <f>IF(' Peticions ET'!M369="", "",' Peticions ET'!M369)</f>
        <v/>
      </c>
      <c r="O379" s="40" t="str">
        <f>IF(' Peticions ET'!O369="", "",' Peticions ET'!O369)</f>
        <v/>
      </c>
      <c r="P379" s="7" t="str">
        <f>IF(' Peticions ET'!N369="", "",' Peticions ET'!N369)</f>
        <v/>
      </c>
      <c r="Q379" s="31" t="str">
        <f>IF(' Peticions ET'!R369="", "",' Peticions ET'!R369)</f>
        <v/>
      </c>
      <c r="R379" s="31" t="str">
        <f>IF(' Peticions ET'!S369="", "",' Peticions ET'!S369)</f>
        <v/>
      </c>
      <c r="S379" t="str">
        <f>IF(' Peticions ET'!P369="", "",' Peticions ET'!P369)</f>
        <v/>
      </c>
      <c r="T379" s="264" t="str">
        <f>IF(' Peticions ET'!Q369="", "",' Peticions ET'!Q369)</f>
        <v/>
      </c>
      <c r="U379" s="1"/>
      <c r="V379" s="1"/>
      <c r="W379" s="3"/>
      <c r="X379" s="31"/>
      <c r="Y379" s="31"/>
      <c r="Z379" s="31"/>
      <c r="AA379" s="32"/>
      <c r="AB379" s="33"/>
      <c r="AC379" s="33"/>
      <c r="AD379" s="33"/>
      <c r="AE379" s="33"/>
      <c r="AF379" s="34"/>
      <c r="AG379" s="34"/>
      <c r="AH379" s="34"/>
      <c r="AI379" s="34"/>
      <c r="AJ379" s="35" t="str">
        <f>IF(' Peticions ET'!Z369="", "",' Peticions ET'!Z369)</f>
        <v/>
      </c>
      <c r="AK379" s="143"/>
      <c r="AL379" s="36"/>
      <c r="AM379" s="37" t="str">
        <f t="shared" si="97"/>
        <v/>
      </c>
      <c r="AN379" s="38" t="str">
        <f t="shared" si="98"/>
        <v/>
      </c>
      <c r="AO379" s="39" t="str">
        <f t="shared" si="99"/>
        <v/>
      </c>
      <c r="AP379" s="40" t="str">
        <f t="shared" si="100"/>
        <v/>
      </c>
      <c r="AQ379" s="229" t="str">
        <f t="shared" si="101"/>
        <v/>
      </c>
      <c r="AR379" s="220">
        <f>IF(A379="",0,IF(BJ379="S",COUNTIF($AQ$17:AQ379,AQ379),0))</f>
        <v>0</v>
      </c>
      <c r="AS379" s="41" t="str">
        <f t="shared" si="112"/>
        <v/>
      </c>
      <c r="AT379" s="42">
        <f xml:space="preserve"> IF(AS379&lt;&gt;"",VLOOKUP(AS379,Calculs!$B$2:$C$34,2,FALSE),0)</f>
        <v>0</v>
      </c>
      <c r="AU379" s="42">
        <f>IF(I379&lt;&gt;"",IF(LEFT(I379,1)="S", Calculs!$C$63,0),0)</f>
        <v>0</v>
      </c>
      <c r="AV379" s="42">
        <f>IF(J379&lt;&gt;"",IF(LEFT(J379,1)="S", Calculs!$C$53,0),0)</f>
        <v>0</v>
      </c>
      <c r="AW379" s="42">
        <f>IF(K379&lt;&gt;"",IF(LEFT(K379,1)="S", Calculs!$C$54,0),0)</f>
        <v>0</v>
      </c>
      <c r="AX379" s="43" t="str">
        <f t="shared" si="102"/>
        <v/>
      </c>
      <c r="AY379" s="43" t="str">
        <f t="shared" si="103"/>
        <v/>
      </c>
      <c r="AZ379" s="43">
        <f>SUMIF(Calculs!$B$2:$B$34,AX379,Calculs!$C$2:$C$34)</f>
        <v>0</v>
      </c>
      <c r="BA379" s="42">
        <f>IF(O379&lt;&gt;"",IF(LEFT(O379,1)="S", Calculs!$C$54,0),0)</f>
        <v>0</v>
      </c>
      <c r="BB379" s="42">
        <f>IF(P379&lt;&gt;"",IF(LEFT(P379,1)="S", Calculs!$C$53,0),0)</f>
        <v>0</v>
      </c>
      <c r="BC379" s="229" t="str">
        <f t="shared" si="104"/>
        <v/>
      </c>
      <c r="BD379" s="220">
        <f>IF(A379="",0, IF(BK379="S",COUNTIF($BC$17:BC379,BC379),0))</f>
        <v>0</v>
      </c>
      <c r="BE379" s="42">
        <f xml:space="preserve"> IF(Q379&lt;&gt;"",IF(Q379&lt;&gt;"Sense monitor",VLOOKUP(_xlfn.CONCAT(LEFT(Q379,2),IF(BF379="NO",".SA",".AA")),Calculs!$B$41:$C$48,2,FALSE),0),0)</f>
        <v>0</v>
      </c>
      <c r="BF379" s="42" t="str">
        <f t="shared" si="105"/>
        <v>NO</v>
      </c>
      <c r="BG379" s="43" t="str">
        <f t="shared" si="113"/>
        <v/>
      </c>
      <c r="BH379" s="42">
        <f>SUMIF(Calculs!$B$32:$B$36,TRIM(BG379),Calculs!$C$32:$C$36)</f>
        <v>0</v>
      </c>
      <c r="BI379" s="42">
        <f>IF(T379&lt;&gt;"",IF(LEFT(T379,1)="S", SUMIF(Calculs!$B$67:$B$70, TRIM(BG379), Calculs!$C$67:$C$70),0),0)</f>
        <v>0</v>
      </c>
      <c r="BJ379" s="40" t="str">
        <f t="shared" si="114"/>
        <v>N</v>
      </c>
      <c r="BK379" s="219" t="str">
        <f t="shared" si="106"/>
        <v>N</v>
      </c>
      <c r="BL379" s="42">
        <f t="shared" si="115"/>
        <v>0</v>
      </c>
      <c r="BM379" s="42"/>
      <c r="BN379" s="42"/>
      <c r="BO379" s="42">
        <f>IF(B379="",0,IF(AND(BJ379="S",AR379=1), VLOOKUP(B379,Calculs!$B$94:$D$99,3), 0) + IF(AND(BK379="S",BD379=1), VLOOKUP(B379,Calculs!$B$94:$F$99,5), 0))</f>
        <v>0</v>
      </c>
      <c r="BP379" s="40" t="str">
        <f t="shared" si="107"/>
        <v/>
      </c>
      <c r="BQ379" s="219" t="str">
        <f t="shared" si="108"/>
        <v/>
      </c>
      <c r="BR379" s="264" t="str">
        <f t="shared" si="109"/>
        <v/>
      </c>
      <c r="BS379" s="264" t="str">
        <f t="shared" si="110"/>
        <v/>
      </c>
    </row>
    <row r="380" spans="1:71" ht="12.75" customHeight="1">
      <c r="A380" s="217" t="str">
        <f>IF(' Peticions ET'!A370="", "",' Peticions ET'!A370)</f>
        <v/>
      </c>
      <c r="B380" s="167" t="str">
        <f t="shared" si="111"/>
        <v/>
      </c>
      <c r="C380" s="167" t="str">
        <f>IF(' Peticions ET'!B370="", "",' Peticions ET'!B370)</f>
        <v/>
      </c>
      <c r="D380" s="167" t="str">
        <f>IF(' Peticions ET'!C370="", "",' Peticions ET'!C370)</f>
        <v/>
      </c>
      <c r="E380" s="167" t="str">
        <f>IF(' Peticions ET'!D370="", "",' Peticions ET'!D370)</f>
        <v/>
      </c>
      <c r="F380" s="166" t="str">
        <f>IF(' Peticions ET'!E370="", "",' Peticions ET'!E370)</f>
        <v/>
      </c>
      <c r="G380" s="166" t="str">
        <f>IF(' Peticions ET'!F370="", "",' Peticions ET'!F370)</f>
        <v/>
      </c>
      <c r="H380" s="30" t="str">
        <f>IF(' Peticions ET'!G370="", "",' Peticions ET'!G370)</f>
        <v/>
      </c>
      <c r="I380" s="40" t="str">
        <f>IF(' Peticions ET'!H370="", "",' Peticions ET'!H370)</f>
        <v/>
      </c>
      <c r="J380" s="40" t="str">
        <f>IF(' Peticions ET'!I370="", "",' Peticions ET'!I370)</f>
        <v/>
      </c>
      <c r="K380" s="40" t="str">
        <f>IF(' Peticions ET'!J370="", "",' Peticions ET'!J370)</f>
        <v/>
      </c>
      <c r="L380" s="30" t="str">
        <f>IF(' Peticions ET'!K370="", "",' Peticions ET'!K370)</f>
        <v/>
      </c>
      <c r="M380" s="30" t="str">
        <f>IF(' Peticions ET'!L370="", "",' Peticions ET'!L370)</f>
        <v/>
      </c>
      <c r="N380" s="30" t="str">
        <f>IF(' Peticions ET'!M370="", "",' Peticions ET'!M370)</f>
        <v/>
      </c>
      <c r="O380" s="40" t="str">
        <f>IF(' Peticions ET'!O370="", "",' Peticions ET'!O370)</f>
        <v/>
      </c>
      <c r="P380" s="7" t="str">
        <f>IF(' Peticions ET'!N370="", "",' Peticions ET'!N370)</f>
        <v/>
      </c>
      <c r="Q380" s="31" t="str">
        <f>IF(' Peticions ET'!R370="", "",' Peticions ET'!R370)</f>
        <v/>
      </c>
      <c r="R380" s="31" t="str">
        <f>IF(' Peticions ET'!S370="", "",' Peticions ET'!S370)</f>
        <v/>
      </c>
      <c r="S380" t="str">
        <f>IF(' Peticions ET'!P370="", "",' Peticions ET'!P370)</f>
        <v/>
      </c>
      <c r="T380" s="264" t="str">
        <f>IF(' Peticions ET'!Q370="", "",' Peticions ET'!Q370)</f>
        <v/>
      </c>
      <c r="U380" s="1"/>
      <c r="V380" s="1"/>
      <c r="W380" s="3"/>
      <c r="X380" s="31"/>
      <c r="Y380" s="31"/>
      <c r="Z380" s="31"/>
      <c r="AA380" s="32"/>
      <c r="AB380" s="33"/>
      <c r="AC380" s="33"/>
      <c r="AD380" s="33"/>
      <c r="AE380" s="33"/>
      <c r="AF380" s="34"/>
      <c r="AG380" s="34"/>
      <c r="AH380" s="34"/>
      <c r="AI380" s="34"/>
      <c r="AJ380" s="35" t="str">
        <f>IF(' Peticions ET'!Z370="", "",' Peticions ET'!Z370)</f>
        <v/>
      </c>
      <c r="AK380" s="143"/>
      <c r="AL380" s="36"/>
      <c r="AM380" s="37" t="str">
        <f t="shared" si="97"/>
        <v/>
      </c>
      <c r="AN380" s="38" t="str">
        <f t="shared" si="98"/>
        <v/>
      </c>
      <c r="AO380" s="39" t="str">
        <f t="shared" si="99"/>
        <v/>
      </c>
      <c r="AP380" s="40" t="str">
        <f t="shared" si="100"/>
        <v/>
      </c>
      <c r="AQ380" s="229" t="str">
        <f t="shared" si="101"/>
        <v/>
      </c>
      <c r="AR380" s="220">
        <f>IF(A380="",0,IF(BJ380="S",COUNTIF($AQ$17:AQ380,AQ380),0))</f>
        <v>0</v>
      </c>
      <c r="AS380" s="41" t="str">
        <f t="shared" si="112"/>
        <v/>
      </c>
      <c r="AT380" s="42">
        <f xml:space="preserve"> IF(AS380&lt;&gt;"",VLOOKUP(AS380,Calculs!$B$2:$C$34,2,FALSE),0)</f>
        <v>0</v>
      </c>
      <c r="AU380" s="42">
        <f>IF(I380&lt;&gt;"",IF(LEFT(I380,1)="S", Calculs!$C$63,0),0)</f>
        <v>0</v>
      </c>
      <c r="AV380" s="42">
        <f>IF(J380&lt;&gt;"",IF(LEFT(J380,1)="S", Calculs!$C$53,0),0)</f>
        <v>0</v>
      </c>
      <c r="AW380" s="42">
        <f>IF(K380&lt;&gt;"",IF(LEFT(K380,1)="S", Calculs!$C$54,0),0)</f>
        <v>0</v>
      </c>
      <c r="AX380" s="43" t="str">
        <f t="shared" si="102"/>
        <v/>
      </c>
      <c r="AY380" s="43" t="str">
        <f t="shared" si="103"/>
        <v/>
      </c>
      <c r="AZ380" s="43">
        <f>SUMIF(Calculs!$B$2:$B$34,AX380,Calculs!$C$2:$C$34)</f>
        <v>0</v>
      </c>
      <c r="BA380" s="42">
        <f>IF(O380&lt;&gt;"",IF(LEFT(O380,1)="S", Calculs!$C$54,0),0)</f>
        <v>0</v>
      </c>
      <c r="BB380" s="42">
        <f>IF(P380&lt;&gt;"",IF(LEFT(P380,1)="S", Calculs!$C$53,0),0)</f>
        <v>0</v>
      </c>
      <c r="BC380" s="229" t="str">
        <f t="shared" si="104"/>
        <v/>
      </c>
      <c r="BD380" s="220">
        <f>IF(A380="",0, IF(BK380="S",COUNTIF($BC$17:BC380,BC380),0))</f>
        <v>0</v>
      </c>
      <c r="BE380" s="42">
        <f xml:space="preserve"> IF(Q380&lt;&gt;"",IF(Q380&lt;&gt;"Sense monitor",VLOOKUP(_xlfn.CONCAT(LEFT(Q380,2),IF(BF380="NO",".SA",".AA")),Calculs!$B$41:$C$48,2,FALSE),0),0)</f>
        <v>0</v>
      </c>
      <c r="BF380" s="42" t="str">
        <f t="shared" si="105"/>
        <v>NO</v>
      </c>
      <c r="BG380" s="43" t="str">
        <f t="shared" si="113"/>
        <v/>
      </c>
      <c r="BH380" s="42">
        <f>SUMIF(Calculs!$B$32:$B$36,TRIM(BG380),Calculs!$C$32:$C$36)</f>
        <v>0</v>
      </c>
      <c r="BI380" s="42">
        <f>IF(T380&lt;&gt;"",IF(LEFT(T380,1)="S", SUMIF(Calculs!$B$67:$B$70, TRIM(BG380), Calculs!$C$67:$C$70),0),0)</f>
        <v>0</v>
      </c>
      <c r="BJ380" s="40" t="str">
        <f t="shared" si="114"/>
        <v>N</v>
      </c>
      <c r="BK380" s="219" t="str">
        <f t="shared" si="106"/>
        <v>N</v>
      </c>
      <c r="BL380" s="42">
        <f t="shared" si="115"/>
        <v>0</v>
      </c>
      <c r="BM380" s="42"/>
      <c r="BN380" s="42"/>
      <c r="BO380" s="42">
        <f>IF(B380="",0,IF(AND(BJ380="S",AR380=1), VLOOKUP(B380,Calculs!$B$94:$D$99,3), 0) + IF(AND(BK380="S",BD380=1), VLOOKUP(B380,Calculs!$B$94:$F$99,5), 0))</f>
        <v>0</v>
      </c>
      <c r="BP380" s="40" t="str">
        <f t="shared" si="107"/>
        <v/>
      </c>
      <c r="BQ380" s="219" t="str">
        <f t="shared" si="108"/>
        <v/>
      </c>
      <c r="BR380" s="264" t="str">
        <f t="shared" si="109"/>
        <v/>
      </c>
      <c r="BS380" s="264" t="str">
        <f t="shared" si="110"/>
        <v/>
      </c>
    </row>
    <row r="381" spans="1:71" ht="12.75" customHeight="1">
      <c r="A381" s="217" t="str">
        <f>IF(' Peticions ET'!A371="", "",' Peticions ET'!A371)</f>
        <v/>
      </c>
      <c r="B381" s="167" t="str">
        <f t="shared" si="111"/>
        <v/>
      </c>
      <c r="C381" s="167" t="str">
        <f>IF(' Peticions ET'!B371="", "",' Peticions ET'!B371)</f>
        <v/>
      </c>
      <c r="D381" s="167" t="str">
        <f>IF(' Peticions ET'!C371="", "",' Peticions ET'!C371)</f>
        <v/>
      </c>
      <c r="E381" s="167" t="str">
        <f>IF(' Peticions ET'!D371="", "",' Peticions ET'!D371)</f>
        <v/>
      </c>
      <c r="F381" s="166" t="str">
        <f>IF(' Peticions ET'!E371="", "",' Peticions ET'!E371)</f>
        <v/>
      </c>
      <c r="G381" s="166" t="str">
        <f>IF(' Peticions ET'!F371="", "",' Peticions ET'!F371)</f>
        <v/>
      </c>
      <c r="H381" s="30" t="str">
        <f>IF(' Peticions ET'!G371="", "",' Peticions ET'!G371)</f>
        <v/>
      </c>
      <c r="I381" s="40" t="str">
        <f>IF(' Peticions ET'!H371="", "",' Peticions ET'!H371)</f>
        <v/>
      </c>
      <c r="J381" s="40" t="str">
        <f>IF(' Peticions ET'!I371="", "",' Peticions ET'!I371)</f>
        <v/>
      </c>
      <c r="K381" s="40" t="str">
        <f>IF(' Peticions ET'!J371="", "",' Peticions ET'!J371)</f>
        <v/>
      </c>
      <c r="L381" s="30" t="str">
        <f>IF(' Peticions ET'!K371="", "",' Peticions ET'!K371)</f>
        <v/>
      </c>
      <c r="M381" s="30" t="str">
        <f>IF(' Peticions ET'!L371="", "",' Peticions ET'!L371)</f>
        <v/>
      </c>
      <c r="N381" s="30" t="str">
        <f>IF(' Peticions ET'!M371="", "",' Peticions ET'!M371)</f>
        <v/>
      </c>
      <c r="O381" s="40" t="str">
        <f>IF(' Peticions ET'!O371="", "",' Peticions ET'!O371)</f>
        <v/>
      </c>
      <c r="P381" s="7" t="str">
        <f>IF(' Peticions ET'!N371="", "",' Peticions ET'!N371)</f>
        <v/>
      </c>
      <c r="Q381" s="31" t="str">
        <f>IF(' Peticions ET'!R371="", "",' Peticions ET'!R371)</f>
        <v/>
      </c>
      <c r="R381" s="31" t="str">
        <f>IF(' Peticions ET'!S371="", "",' Peticions ET'!S371)</f>
        <v/>
      </c>
      <c r="S381" t="str">
        <f>IF(' Peticions ET'!P371="", "",' Peticions ET'!P371)</f>
        <v/>
      </c>
      <c r="T381" s="264" t="str">
        <f>IF(' Peticions ET'!Q371="", "",' Peticions ET'!Q371)</f>
        <v/>
      </c>
      <c r="U381" s="1"/>
      <c r="V381" s="1"/>
      <c r="W381" s="3"/>
      <c r="X381" s="31"/>
      <c r="Y381" s="31"/>
      <c r="Z381" s="31"/>
      <c r="AA381" s="32"/>
      <c r="AB381" s="33"/>
      <c r="AC381" s="33"/>
      <c r="AD381" s="33"/>
      <c r="AE381" s="33"/>
      <c r="AF381" s="34"/>
      <c r="AG381" s="34"/>
      <c r="AH381" s="34"/>
      <c r="AI381" s="34"/>
      <c r="AJ381" s="35" t="str">
        <f>IF(' Peticions ET'!Z371="", "",' Peticions ET'!Z371)</f>
        <v/>
      </c>
      <c r="AK381" s="143"/>
      <c r="AL381" s="36"/>
      <c r="AM381" s="37" t="str">
        <f t="shared" si="97"/>
        <v/>
      </c>
      <c r="AN381" s="38" t="str">
        <f t="shared" si="98"/>
        <v/>
      </c>
      <c r="AO381" s="39" t="str">
        <f t="shared" si="99"/>
        <v/>
      </c>
      <c r="AP381" s="40" t="str">
        <f t="shared" si="100"/>
        <v/>
      </c>
      <c r="AQ381" s="229" t="str">
        <f t="shared" si="101"/>
        <v/>
      </c>
      <c r="AR381" s="220">
        <f>IF(A381="",0,IF(BJ381="S",COUNTIF($AQ$17:AQ381,AQ381),0))</f>
        <v>0</v>
      </c>
      <c r="AS381" s="41" t="str">
        <f t="shared" si="112"/>
        <v/>
      </c>
      <c r="AT381" s="42">
        <f xml:space="preserve"> IF(AS381&lt;&gt;"",VLOOKUP(AS381,Calculs!$B$2:$C$34,2,FALSE),0)</f>
        <v>0</v>
      </c>
      <c r="AU381" s="42">
        <f>IF(I381&lt;&gt;"",IF(LEFT(I381,1)="S", Calculs!$C$63,0),0)</f>
        <v>0</v>
      </c>
      <c r="AV381" s="42">
        <f>IF(J381&lt;&gt;"",IF(LEFT(J381,1)="S", Calculs!$C$53,0),0)</f>
        <v>0</v>
      </c>
      <c r="AW381" s="42">
        <f>IF(K381&lt;&gt;"",IF(LEFT(K381,1)="S", Calculs!$C$54,0),0)</f>
        <v>0</v>
      </c>
      <c r="AX381" s="43" t="str">
        <f t="shared" si="102"/>
        <v/>
      </c>
      <c r="AY381" s="43" t="str">
        <f t="shared" si="103"/>
        <v/>
      </c>
      <c r="AZ381" s="43">
        <f>SUMIF(Calculs!$B$2:$B$34,AX381,Calculs!$C$2:$C$34)</f>
        <v>0</v>
      </c>
      <c r="BA381" s="42">
        <f>IF(O381&lt;&gt;"",IF(LEFT(O381,1)="S", Calculs!$C$54,0),0)</f>
        <v>0</v>
      </c>
      <c r="BB381" s="42">
        <f>IF(P381&lt;&gt;"",IF(LEFT(P381,1)="S", Calculs!$C$53,0),0)</f>
        <v>0</v>
      </c>
      <c r="BC381" s="229" t="str">
        <f t="shared" si="104"/>
        <v/>
      </c>
      <c r="BD381" s="220">
        <f>IF(A381="",0, IF(BK381="S",COUNTIF($BC$17:BC381,BC381),0))</f>
        <v>0</v>
      </c>
      <c r="BE381" s="42">
        <f xml:space="preserve"> IF(Q381&lt;&gt;"",IF(Q381&lt;&gt;"Sense monitor",VLOOKUP(_xlfn.CONCAT(LEFT(Q381,2),IF(BF381="NO",".SA",".AA")),Calculs!$B$41:$C$48,2,FALSE),0),0)</f>
        <v>0</v>
      </c>
      <c r="BF381" s="42" t="str">
        <f t="shared" si="105"/>
        <v>NO</v>
      </c>
      <c r="BG381" s="43" t="str">
        <f t="shared" si="113"/>
        <v/>
      </c>
      <c r="BH381" s="42">
        <f>SUMIF(Calculs!$B$32:$B$36,TRIM(BG381),Calculs!$C$32:$C$36)</f>
        <v>0</v>
      </c>
      <c r="BI381" s="42">
        <f>IF(T381&lt;&gt;"",IF(LEFT(T381,1)="S", SUMIF(Calculs!$B$67:$B$70, TRIM(BG381), Calculs!$C$67:$C$70),0),0)</f>
        <v>0</v>
      </c>
      <c r="BJ381" s="40" t="str">
        <f t="shared" si="114"/>
        <v>N</v>
      </c>
      <c r="BK381" s="219" t="str">
        <f t="shared" si="106"/>
        <v>N</v>
      </c>
      <c r="BL381" s="42">
        <f t="shared" si="115"/>
        <v>0</v>
      </c>
      <c r="BM381" s="42"/>
      <c r="BN381" s="42"/>
      <c r="BO381" s="42">
        <f>IF(B381="",0,IF(AND(BJ381="S",AR381=1), VLOOKUP(B381,Calculs!$B$94:$D$99,3), 0) + IF(AND(BK381="S",BD381=1), VLOOKUP(B381,Calculs!$B$94:$F$99,5), 0))</f>
        <v>0</v>
      </c>
      <c r="BP381" s="40" t="str">
        <f t="shared" si="107"/>
        <v/>
      </c>
      <c r="BQ381" s="219" t="str">
        <f t="shared" si="108"/>
        <v/>
      </c>
      <c r="BR381" s="264" t="str">
        <f t="shared" si="109"/>
        <v/>
      </c>
      <c r="BS381" s="264" t="str">
        <f t="shared" si="110"/>
        <v/>
      </c>
    </row>
    <row r="382" spans="1:71" ht="12.75" customHeight="1">
      <c r="A382" s="217" t="str">
        <f>IF(' Peticions ET'!A372="", "",' Peticions ET'!A372)</f>
        <v/>
      </c>
      <c r="B382" s="167" t="str">
        <f t="shared" si="111"/>
        <v/>
      </c>
      <c r="C382" s="167" t="str">
        <f>IF(' Peticions ET'!B372="", "",' Peticions ET'!B372)</f>
        <v/>
      </c>
      <c r="D382" s="167" t="str">
        <f>IF(' Peticions ET'!C372="", "",' Peticions ET'!C372)</f>
        <v/>
      </c>
      <c r="E382" s="167" t="str">
        <f>IF(' Peticions ET'!D372="", "",' Peticions ET'!D372)</f>
        <v/>
      </c>
      <c r="F382" s="166" t="str">
        <f>IF(' Peticions ET'!E372="", "",' Peticions ET'!E372)</f>
        <v/>
      </c>
      <c r="G382" s="166" t="str">
        <f>IF(' Peticions ET'!F372="", "",' Peticions ET'!F372)</f>
        <v/>
      </c>
      <c r="H382" s="30" t="str">
        <f>IF(' Peticions ET'!G372="", "",' Peticions ET'!G372)</f>
        <v/>
      </c>
      <c r="I382" s="40" t="str">
        <f>IF(' Peticions ET'!H372="", "",' Peticions ET'!H372)</f>
        <v/>
      </c>
      <c r="J382" s="40" t="str">
        <f>IF(' Peticions ET'!I372="", "",' Peticions ET'!I372)</f>
        <v/>
      </c>
      <c r="K382" s="40" t="str">
        <f>IF(' Peticions ET'!J372="", "",' Peticions ET'!J372)</f>
        <v/>
      </c>
      <c r="L382" s="30" t="str">
        <f>IF(' Peticions ET'!K372="", "",' Peticions ET'!K372)</f>
        <v/>
      </c>
      <c r="M382" s="30" t="str">
        <f>IF(' Peticions ET'!L372="", "",' Peticions ET'!L372)</f>
        <v/>
      </c>
      <c r="N382" s="30" t="str">
        <f>IF(' Peticions ET'!M372="", "",' Peticions ET'!M372)</f>
        <v/>
      </c>
      <c r="O382" s="40" t="str">
        <f>IF(' Peticions ET'!O372="", "",' Peticions ET'!O372)</f>
        <v/>
      </c>
      <c r="P382" s="7" t="str">
        <f>IF(' Peticions ET'!N372="", "",' Peticions ET'!N372)</f>
        <v/>
      </c>
      <c r="Q382" s="31" t="str">
        <f>IF(' Peticions ET'!R372="", "",' Peticions ET'!R372)</f>
        <v/>
      </c>
      <c r="R382" s="31" t="str">
        <f>IF(' Peticions ET'!S372="", "",' Peticions ET'!S372)</f>
        <v/>
      </c>
      <c r="S382" t="str">
        <f>IF(' Peticions ET'!P372="", "",' Peticions ET'!P372)</f>
        <v/>
      </c>
      <c r="T382" s="264" t="str">
        <f>IF(' Peticions ET'!Q372="", "",' Peticions ET'!Q372)</f>
        <v/>
      </c>
      <c r="U382" s="1"/>
      <c r="V382" s="1"/>
      <c r="W382" s="3"/>
      <c r="X382" s="31"/>
      <c r="Y382" s="31"/>
      <c r="Z382" s="31"/>
      <c r="AA382" s="32"/>
      <c r="AB382" s="33"/>
      <c r="AC382" s="33"/>
      <c r="AD382" s="33"/>
      <c r="AE382" s="33"/>
      <c r="AF382" s="34"/>
      <c r="AG382" s="34"/>
      <c r="AH382" s="34"/>
      <c r="AI382" s="34"/>
      <c r="AJ382" s="35" t="str">
        <f>IF(' Peticions ET'!Z372="", "",' Peticions ET'!Z372)</f>
        <v/>
      </c>
      <c r="AK382" s="143"/>
      <c r="AL382" s="36"/>
      <c r="AM382" s="37" t="str">
        <f t="shared" si="97"/>
        <v/>
      </c>
      <c r="AN382" s="38" t="str">
        <f t="shared" si="98"/>
        <v/>
      </c>
      <c r="AO382" s="39" t="str">
        <f t="shared" si="99"/>
        <v/>
      </c>
      <c r="AP382" s="40" t="str">
        <f t="shared" si="100"/>
        <v/>
      </c>
      <c r="AQ382" s="229" t="str">
        <f t="shared" si="101"/>
        <v/>
      </c>
      <c r="AR382" s="220">
        <f>IF(A382="",0,IF(BJ382="S",COUNTIF($AQ$17:AQ382,AQ382),0))</f>
        <v>0</v>
      </c>
      <c r="AS382" s="41" t="str">
        <f t="shared" si="112"/>
        <v/>
      </c>
      <c r="AT382" s="42">
        <f xml:space="preserve"> IF(AS382&lt;&gt;"",VLOOKUP(AS382,Calculs!$B$2:$C$34,2,FALSE),0)</f>
        <v>0</v>
      </c>
      <c r="AU382" s="42">
        <f>IF(I382&lt;&gt;"",IF(LEFT(I382,1)="S", Calculs!$C$63,0),0)</f>
        <v>0</v>
      </c>
      <c r="AV382" s="42">
        <f>IF(J382&lt;&gt;"",IF(LEFT(J382,1)="S", Calculs!$C$53,0),0)</f>
        <v>0</v>
      </c>
      <c r="AW382" s="42">
        <f>IF(K382&lt;&gt;"",IF(LEFT(K382,1)="S", Calculs!$C$54,0),0)</f>
        <v>0</v>
      </c>
      <c r="AX382" s="43" t="str">
        <f t="shared" si="102"/>
        <v/>
      </c>
      <c r="AY382" s="43" t="str">
        <f t="shared" si="103"/>
        <v/>
      </c>
      <c r="AZ382" s="43">
        <f>SUMIF(Calculs!$B$2:$B$34,AX382,Calculs!$C$2:$C$34)</f>
        <v>0</v>
      </c>
      <c r="BA382" s="42">
        <f>IF(O382&lt;&gt;"",IF(LEFT(O382,1)="S", Calculs!$C$54,0),0)</f>
        <v>0</v>
      </c>
      <c r="BB382" s="42">
        <f>IF(P382&lt;&gt;"",IF(LEFT(P382,1)="S", Calculs!$C$53,0),0)</f>
        <v>0</v>
      </c>
      <c r="BC382" s="229" t="str">
        <f t="shared" si="104"/>
        <v/>
      </c>
      <c r="BD382" s="220">
        <f>IF(A382="",0, IF(BK382="S",COUNTIF($BC$17:BC382,BC382),0))</f>
        <v>0</v>
      </c>
      <c r="BE382" s="42">
        <f xml:space="preserve"> IF(Q382&lt;&gt;"",IF(Q382&lt;&gt;"Sense monitor",VLOOKUP(_xlfn.CONCAT(LEFT(Q382,2),IF(BF382="NO",".SA",".AA")),Calculs!$B$41:$C$48,2,FALSE),0),0)</f>
        <v>0</v>
      </c>
      <c r="BF382" s="42" t="str">
        <f t="shared" si="105"/>
        <v>NO</v>
      </c>
      <c r="BG382" s="43" t="str">
        <f t="shared" si="113"/>
        <v/>
      </c>
      <c r="BH382" s="42">
        <f>SUMIF(Calculs!$B$32:$B$36,TRIM(BG382),Calculs!$C$32:$C$36)</f>
        <v>0</v>
      </c>
      <c r="BI382" s="42">
        <f>IF(T382&lt;&gt;"",IF(LEFT(T382,1)="S", SUMIF(Calculs!$B$67:$B$70, TRIM(BG382), Calculs!$C$67:$C$70),0),0)</f>
        <v>0</v>
      </c>
      <c r="BJ382" s="40" t="str">
        <f t="shared" si="114"/>
        <v>N</v>
      </c>
      <c r="BK382" s="219" t="str">
        <f t="shared" si="106"/>
        <v>N</v>
      </c>
      <c r="BL382" s="42">
        <f t="shared" si="115"/>
        <v>0</v>
      </c>
      <c r="BM382" s="42"/>
      <c r="BN382" s="42"/>
      <c r="BO382" s="42">
        <f>IF(B382="",0,IF(AND(BJ382="S",AR382=1), VLOOKUP(B382,Calculs!$B$94:$D$99,3), 0) + IF(AND(BK382="S",BD382=1), VLOOKUP(B382,Calculs!$B$94:$F$99,5), 0))</f>
        <v>0</v>
      </c>
      <c r="BP382" s="40" t="str">
        <f t="shared" si="107"/>
        <v/>
      </c>
      <c r="BQ382" s="219" t="str">
        <f t="shared" si="108"/>
        <v/>
      </c>
      <c r="BR382" s="264" t="str">
        <f t="shared" si="109"/>
        <v/>
      </c>
      <c r="BS382" s="264" t="str">
        <f t="shared" si="110"/>
        <v/>
      </c>
    </row>
    <row r="383" spans="1:71" ht="12.75" customHeight="1">
      <c r="A383" s="217" t="str">
        <f>IF(' Peticions ET'!A373="", "",' Peticions ET'!A373)</f>
        <v/>
      </c>
      <c r="B383" s="167" t="str">
        <f t="shared" si="111"/>
        <v/>
      </c>
      <c r="C383" s="167" t="str">
        <f>IF(' Peticions ET'!B373="", "",' Peticions ET'!B373)</f>
        <v/>
      </c>
      <c r="D383" s="167" t="str">
        <f>IF(' Peticions ET'!C373="", "",' Peticions ET'!C373)</f>
        <v/>
      </c>
      <c r="E383" s="167" t="str">
        <f>IF(' Peticions ET'!D373="", "",' Peticions ET'!D373)</f>
        <v/>
      </c>
      <c r="F383" s="166" t="str">
        <f>IF(' Peticions ET'!E373="", "",' Peticions ET'!E373)</f>
        <v/>
      </c>
      <c r="G383" s="166" t="str">
        <f>IF(' Peticions ET'!F373="", "",' Peticions ET'!F373)</f>
        <v/>
      </c>
      <c r="H383" s="30" t="str">
        <f>IF(' Peticions ET'!G373="", "",' Peticions ET'!G373)</f>
        <v/>
      </c>
      <c r="I383" s="40" t="str">
        <f>IF(' Peticions ET'!H373="", "",' Peticions ET'!H373)</f>
        <v/>
      </c>
      <c r="J383" s="40" t="str">
        <f>IF(' Peticions ET'!I373="", "",' Peticions ET'!I373)</f>
        <v/>
      </c>
      <c r="K383" s="40" t="str">
        <f>IF(' Peticions ET'!J373="", "",' Peticions ET'!J373)</f>
        <v/>
      </c>
      <c r="L383" s="30" t="str">
        <f>IF(' Peticions ET'!K373="", "",' Peticions ET'!K373)</f>
        <v/>
      </c>
      <c r="M383" s="30" t="str">
        <f>IF(' Peticions ET'!L373="", "",' Peticions ET'!L373)</f>
        <v/>
      </c>
      <c r="N383" s="30" t="str">
        <f>IF(' Peticions ET'!M373="", "",' Peticions ET'!M373)</f>
        <v/>
      </c>
      <c r="O383" s="40" t="str">
        <f>IF(' Peticions ET'!O373="", "",' Peticions ET'!O373)</f>
        <v/>
      </c>
      <c r="P383" s="7" t="str">
        <f>IF(' Peticions ET'!N373="", "",' Peticions ET'!N373)</f>
        <v/>
      </c>
      <c r="Q383" s="31" t="str">
        <f>IF(' Peticions ET'!R373="", "",' Peticions ET'!R373)</f>
        <v/>
      </c>
      <c r="R383" s="31" t="str">
        <f>IF(' Peticions ET'!S373="", "",' Peticions ET'!S373)</f>
        <v/>
      </c>
      <c r="S383" t="str">
        <f>IF(' Peticions ET'!P373="", "",' Peticions ET'!P373)</f>
        <v/>
      </c>
      <c r="T383" s="264" t="str">
        <f>IF(' Peticions ET'!Q373="", "",' Peticions ET'!Q373)</f>
        <v/>
      </c>
      <c r="U383" s="1"/>
      <c r="V383" s="1"/>
      <c r="W383" s="3"/>
      <c r="X383" s="31"/>
      <c r="Y383" s="31"/>
      <c r="Z383" s="31"/>
      <c r="AA383" s="32"/>
      <c r="AB383" s="33"/>
      <c r="AC383" s="33"/>
      <c r="AD383" s="33"/>
      <c r="AE383" s="33"/>
      <c r="AF383" s="34"/>
      <c r="AG383" s="34"/>
      <c r="AH383" s="34"/>
      <c r="AI383" s="34"/>
      <c r="AJ383" s="35" t="str">
        <f>IF(' Peticions ET'!Z373="", "",' Peticions ET'!Z373)</f>
        <v/>
      </c>
      <c r="AK383" s="143"/>
      <c r="AL383" s="36"/>
      <c r="AM383" s="37" t="str">
        <f t="shared" si="97"/>
        <v/>
      </c>
      <c r="AN383" s="38" t="str">
        <f t="shared" si="98"/>
        <v/>
      </c>
      <c r="AO383" s="39" t="str">
        <f t="shared" si="99"/>
        <v/>
      </c>
      <c r="AP383" s="40" t="str">
        <f t="shared" si="100"/>
        <v/>
      </c>
      <c r="AQ383" s="229" t="str">
        <f t="shared" si="101"/>
        <v/>
      </c>
      <c r="AR383" s="220">
        <f>IF(A383="",0,IF(BJ383="S",COUNTIF($AQ$17:AQ383,AQ383),0))</f>
        <v>0</v>
      </c>
      <c r="AS383" s="41" t="str">
        <f t="shared" si="112"/>
        <v/>
      </c>
      <c r="AT383" s="42">
        <f xml:space="preserve"> IF(AS383&lt;&gt;"",VLOOKUP(AS383,Calculs!$B$2:$C$34,2,FALSE),0)</f>
        <v>0</v>
      </c>
      <c r="AU383" s="42">
        <f>IF(I383&lt;&gt;"",IF(LEFT(I383,1)="S", Calculs!$C$63,0),0)</f>
        <v>0</v>
      </c>
      <c r="AV383" s="42">
        <f>IF(J383&lt;&gt;"",IF(LEFT(J383,1)="S", Calculs!$C$53,0),0)</f>
        <v>0</v>
      </c>
      <c r="AW383" s="42">
        <f>IF(K383&lt;&gt;"",IF(LEFT(K383,1)="S", Calculs!$C$54,0),0)</f>
        <v>0</v>
      </c>
      <c r="AX383" s="43" t="str">
        <f t="shared" si="102"/>
        <v/>
      </c>
      <c r="AY383" s="43" t="str">
        <f t="shared" si="103"/>
        <v/>
      </c>
      <c r="AZ383" s="43">
        <f>SUMIF(Calculs!$B$2:$B$34,AX383,Calculs!$C$2:$C$34)</f>
        <v>0</v>
      </c>
      <c r="BA383" s="42">
        <f>IF(O383&lt;&gt;"",IF(LEFT(O383,1)="S", Calculs!$C$54,0),0)</f>
        <v>0</v>
      </c>
      <c r="BB383" s="42">
        <f>IF(P383&lt;&gt;"",IF(LEFT(P383,1)="S", Calculs!$C$53,0),0)</f>
        <v>0</v>
      </c>
      <c r="BC383" s="229" t="str">
        <f t="shared" si="104"/>
        <v/>
      </c>
      <c r="BD383" s="220">
        <f>IF(A383="",0, IF(BK383="S",COUNTIF($BC$17:BC383,BC383),0))</f>
        <v>0</v>
      </c>
      <c r="BE383" s="42">
        <f xml:space="preserve"> IF(Q383&lt;&gt;"",IF(Q383&lt;&gt;"Sense monitor",VLOOKUP(_xlfn.CONCAT(LEFT(Q383,2),IF(BF383="NO",".SA",".AA")),Calculs!$B$41:$C$48,2,FALSE),0),0)</f>
        <v>0</v>
      </c>
      <c r="BF383" s="42" t="str">
        <f t="shared" si="105"/>
        <v>NO</v>
      </c>
      <c r="BG383" s="43" t="str">
        <f t="shared" si="113"/>
        <v/>
      </c>
      <c r="BH383" s="42">
        <f>SUMIF(Calculs!$B$32:$B$36,TRIM(BG383),Calculs!$C$32:$C$36)</f>
        <v>0</v>
      </c>
      <c r="BI383" s="42">
        <f>IF(T383&lt;&gt;"",IF(LEFT(T383,1)="S", SUMIF(Calculs!$B$67:$B$70, TRIM(BG383), Calculs!$C$67:$C$70),0),0)</f>
        <v>0</v>
      </c>
      <c r="BJ383" s="40" t="str">
        <f t="shared" si="114"/>
        <v>N</v>
      </c>
      <c r="BK383" s="219" t="str">
        <f t="shared" si="106"/>
        <v>N</v>
      </c>
      <c r="BL383" s="42">
        <f t="shared" si="115"/>
        <v>0</v>
      </c>
      <c r="BM383" s="42"/>
      <c r="BN383" s="42"/>
      <c r="BO383" s="42">
        <f>IF(B383="",0,IF(AND(BJ383="S",AR383=1), VLOOKUP(B383,Calculs!$B$94:$D$99,3), 0) + IF(AND(BK383="S",BD383=1), VLOOKUP(B383,Calculs!$B$94:$F$99,5), 0))</f>
        <v>0</v>
      </c>
      <c r="BP383" s="40" t="str">
        <f t="shared" si="107"/>
        <v/>
      </c>
      <c r="BQ383" s="219" t="str">
        <f t="shared" si="108"/>
        <v/>
      </c>
      <c r="BR383" s="264" t="str">
        <f t="shared" si="109"/>
        <v/>
      </c>
      <c r="BS383" s="264" t="str">
        <f t="shared" si="110"/>
        <v/>
      </c>
    </row>
    <row r="384" spans="1:71" ht="12.75" customHeight="1">
      <c r="A384" s="217" t="str">
        <f>IF(' Peticions ET'!A374="", "",' Peticions ET'!A374)</f>
        <v/>
      </c>
      <c r="B384" s="167" t="str">
        <f t="shared" si="111"/>
        <v/>
      </c>
      <c r="C384" s="167" t="str">
        <f>IF(' Peticions ET'!B374="", "",' Peticions ET'!B374)</f>
        <v/>
      </c>
      <c r="D384" s="167" t="str">
        <f>IF(' Peticions ET'!C374="", "",' Peticions ET'!C374)</f>
        <v/>
      </c>
      <c r="E384" s="167" t="str">
        <f>IF(' Peticions ET'!D374="", "",' Peticions ET'!D374)</f>
        <v/>
      </c>
      <c r="F384" s="166" t="str">
        <f>IF(' Peticions ET'!E374="", "",' Peticions ET'!E374)</f>
        <v/>
      </c>
      <c r="G384" s="166" t="str">
        <f>IF(' Peticions ET'!F374="", "",' Peticions ET'!F374)</f>
        <v/>
      </c>
      <c r="H384" s="30" t="str">
        <f>IF(' Peticions ET'!G374="", "",' Peticions ET'!G374)</f>
        <v/>
      </c>
      <c r="I384" s="40" t="str">
        <f>IF(' Peticions ET'!H374="", "",' Peticions ET'!H374)</f>
        <v/>
      </c>
      <c r="J384" s="40" t="str">
        <f>IF(' Peticions ET'!I374="", "",' Peticions ET'!I374)</f>
        <v/>
      </c>
      <c r="K384" s="40" t="str">
        <f>IF(' Peticions ET'!J374="", "",' Peticions ET'!J374)</f>
        <v/>
      </c>
      <c r="L384" s="30" t="str">
        <f>IF(' Peticions ET'!K374="", "",' Peticions ET'!K374)</f>
        <v/>
      </c>
      <c r="M384" s="30" t="str">
        <f>IF(' Peticions ET'!L374="", "",' Peticions ET'!L374)</f>
        <v/>
      </c>
      <c r="N384" s="30" t="str">
        <f>IF(' Peticions ET'!M374="", "",' Peticions ET'!M374)</f>
        <v/>
      </c>
      <c r="O384" s="40" t="str">
        <f>IF(' Peticions ET'!O374="", "",' Peticions ET'!O374)</f>
        <v/>
      </c>
      <c r="P384" s="7" t="str">
        <f>IF(' Peticions ET'!N374="", "",' Peticions ET'!N374)</f>
        <v/>
      </c>
      <c r="Q384" s="31" t="str">
        <f>IF(' Peticions ET'!R374="", "",' Peticions ET'!R374)</f>
        <v/>
      </c>
      <c r="R384" s="31" t="str">
        <f>IF(' Peticions ET'!S374="", "",' Peticions ET'!S374)</f>
        <v/>
      </c>
      <c r="S384" t="str">
        <f>IF(' Peticions ET'!P374="", "",' Peticions ET'!P374)</f>
        <v/>
      </c>
      <c r="T384" s="264" t="str">
        <f>IF(' Peticions ET'!Q374="", "",' Peticions ET'!Q374)</f>
        <v/>
      </c>
      <c r="U384" s="1"/>
      <c r="V384" s="1"/>
      <c r="W384" s="3"/>
      <c r="X384" s="31"/>
      <c r="Y384" s="31"/>
      <c r="Z384" s="31"/>
      <c r="AA384" s="32"/>
      <c r="AB384" s="33"/>
      <c r="AC384" s="33"/>
      <c r="AD384" s="33"/>
      <c r="AE384" s="33"/>
      <c r="AF384" s="34"/>
      <c r="AG384" s="34"/>
      <c r="AH384" s="34"/>
      <c r="AI384" s="34"/>
      <c r="AJ384" s="35" t="str">
        <f>IF(' Peticions ET'!Z374="", "",' Peticions ET'!Z374)</f>
        <v/>
      </c>
      <c r="AK384" s="143"/>
      <c r="AL384" s="36"/>
      <c r="AM384" s="37" t="str">
        <f t="shared" si="97"/>
        <v/>
      </c>
      <c r="AN384" s="38" t="str">
        <f t="shared" si="98"/>
        <v/>
      </c>
      <c r="AO384" s="39" t="str">
        <f t="shared" si="99"/>
        <v/>
      </c>
      <c r="AP384" s="40" t="str">
        <f t="shared" si="100"/>
        <v/>
      </c>
      <c r="AQ384" s="229" t="str">
        <f t="shared" si="101"/>
        <v/>
      </c>
      <c r="AR384" s="220">
        <f>IF(A384="",0,IF(BJ384="S",COUNTIF($AQ$17:AQ384,AQ384),0))</f>
        <v>0</v>
      </c>
      <c r="AS384" s="41" t="str">
        <f t="shared" si="112"/>
        <v/>
      </c>
      <c r="AT384" s="42">
        <f xml:space="preserve"> IF(AS384&lt;&gt;"",VLOOKUP(AS384,Calculs!$B$2:$C$34,2,FALSE),0)</f>
        <v>0</v>
      </c>
      <c r="AU384" s="42">
        <f>IF(I384&lt;&gt;"",IF(LEFT(I384,1)="S", Calculs!$C$63,0),0)</f>
        <v>0</v>
      </c>
      <c r="AV384" s="42">
        <f>IF(J384&lt;&gt;"",IF(LEFT(J384,1)="S", Calculs!$C$53,0),0)</f>
        <v>0</v>
      </c>
      <c r="AW384" s="42">
        <f>IF(K384&lt;&gt;"",IF(LEFT(K384,1)="S", Calculs!$C$54,0),0)</f>
        <v>0</v>
      </c>
      <c r="AX384" s="43" t="str">
        <f t="shared" si="102"/>
        <v/>
      </c>
      <c r="AY384" s="43" t="str">
        <f t="shared" si="103"/>
        <v/>
      </c>
      <c r="AZ384" s="43">
        <f>SUMIF(Calculs!$B$2:$B$34,AX384,Calculs!$C$2:$C$34)</f>
        <v>0</v>
      </c>
      <c r="BA384" s="42">
        <f>IF(O384&lt;&gt;"",IF(LEFT(O384,1)="S", Calculs!$C$54,0),0)</f>
        <v>0</v>
      </c>
      <c r="BB384" s="42">
        <f>IF(P384&lt;&gt;"",IF(LEFT(P384,1)="S", Calculs!$C$53,0),0)</f>
        <v>0</v>
      </c>
      <c r="BC384" s="229" t="str">
        <f t="shared" si="104"/>
        <v/>
      </c>
      <c r="BD384" s="220">
        <f>IF(A384="",0, IF(BK384="S",COUNTIF($BC$17:BC384,BC384),0))</f>
        <v>0</v>
      </c>
      <c r="BE384" s="42">
        <f xml:space="preserve"> IF(Q384&lt;&gt;"",IF(Q384&lt;&gt;"Sense monitor",VLOOKUP(_xlfn.CONCAT(LEFT(Q384,2),IF(BF384="NO",".SA",".AA")),Calculs!$B$41:$C$48,2,FALSE),0),0)</f>
        <v>0</v>
      </c>
      <c r="BF384" s="42" t="str">
        <f t="shared" si="105"/>
        <v>NO</v>
      </c>
      <c r="BG384" s="43" t="str">
        <f t="shared" si="113"/>
        <v/>
      </c>
      <c r="BH384" s="42">
        <f>SUMIF(Calculs!$B$32:$B$36,TRIM(BG384),Calculs!$C$32:$C$36)</f>
        <v>0</v>
      </c>
      <c r="BI384" s="42">
        <f>IF(T384&lt;&gt;"",IF(LEFT(T384,1)="S", SUMIF(Calculs!$B$67:$B$70, TRIM(BG384), Calculs!$C$67:$C$70),0),0)</f>
        <v>0</v>
      </c>
      <c r="BJ384" s="40" t="str">
        <f t="shared" si="114"/>
        <v>N</v>
      </c>
      <c r="BK384" s="219" t="str">
        <f t="shared" si="106"/>
        <v>N</v>
      </c>
      <c r="BL384" s="42">
        <f t="shared" si="115"/>
        <v>0</v>
      </c>
      <c r="BM384" s="42"/>
      <c r="BN384" s="42"/>
      <c r="BO384" s="42">
        <f>IF(B384="",0,IF(AND(BJ384="S",AR384=1), VLOOKUP(B384,Calculs!$B$94:$D$99,3), 0) + IF(AND(BK384="S",BD384=1), VLOOKUP(B384,Calculs!$B$94:$F$99,5), 0))</f>
        <v>0</v>
      </c>
      <c r="BP384" s="40" t="str">
        <f t="shared" si="107"/>
        <v/>
      </c>
      <c r="BQ384" s="219" t="str">
        <f t="shared" si="108"/>
        <v/>
      </c>
      <c r="BR384" s="264" t="str">
        <f t="shared" si="109"/>
        <v/>
      </c>
      <c r="BS384" s="264" t="str">
        <f t="shared" si="110"/>
        <v/>
      </c>
    </row>
    <row r="385" spans="1:71" ht="12.75" customHeight="1">
      <c r="A385" s="217" t="str">
        <f>IF(' Peticions ET'!A375="", "",' Peticions ET'!A375)</f>
        <v/>
      </c>
      <c r="B385" s="167" t="str">
        <f t="shared" si="111"/>
        <v/>
      </c>
      <c r="C385" s="167" t="str">
        <f>IF(' Peticions ET'!B375="", "",' Peticions ET'!B375)</f>
        <v/>
      </c>
      <c r="D385" s="167" t="str">
        <f>IF(' Peticions ET'!C375="", "",' Peticions ET'!C375)</f>
        <v/>
      </c>
      <c r="E385" s="167" t="str">
        <f>IF(' Peticions ET'!D375="", "",' Peticions ET'!D375)</f>
        <v/>
      </c>
      <c r="F385" s="166" t="str">
        <f>IF(' Peticions ET'!E375="", "",' Peticions ET'!E375)</f>
        <v/>
      </c>
      <c r="G385" s="166" t="str">
        <f>IF(' Peticions ET'!F375="", "",' Peticions ET'!F375)</f>
        <v/>
      </c>
      <c r="H385" s="30" t="str">
        <f>IF(' Peticions ET'!G375="", "",' Peticions ET'!G375)</f>
        <v/>
      </c>
      <c r="I385" s="40" t="str">
        <f>IF(' Peticions ET'!H375="", "",' Peticions ET'!H375)</f>
        <v/>
      </c>
      <c r="J385" s="40" t="str">
        <f>IF(' Peticions ET'!I375="", "",' Peticions ET'!I375)</f>
        <v/>
      </c>
      <c r="K385" s="40" t="str">
        <f>IF(' Peticions ET'!J375="", "",' Peticions ET'!J375)</f>
        <v/>
      </c>
      <c r="L385" s="30" t="str">
        <f>IF(' Peticions ET'!K375="", "",' Peticions ET'!K375)</f>
        <v/>
      </c>
      <c r="M385" s="30" t="str">
        <f>IF(' Peticions ET'!L375="", "",' Peticions ET'!L375)</f>
        <v/>
      </c>
      <c r="N385" s="30" t="str">
        <f>IF(' Peticions ET'!M375="", "",' Peticions ET'!M375)</f>
        <v/>
      </c>
      <c r="O385" s="40" t="str">
        <f>IF(' Peticions ET'!O375="", "",' Peticions ET'!O375)</f>
        <v/>
      </c>
      <c r="P385" s="7" t="str">
        <f>IF(' Peticions ET'!N375="", "",' Peticions ET'!N375)</f>
        <v/>
      </c>
      <c r="Q385" s="31" t="str">
        <f>IF(' Peticions ET'!R375="", "",' Peticions ET'!R375)</f>
        <v/>
      </c>
      <c r="R385" s="31" t="str">
        <f>IF(' Peticions ET'!S375="", "",' Peticions ET'!S375)</f>
        <v/>
      </c>
      <c r="S385" t="str">
        <f>IF(' Peticions ET'!P375="", "",' Peticions ET'!P375)</f>
        <v/>
      </c>
      <c r="T385" s="264" t="str">
        <f>IF(' Peticions ET'!Q375="", "",' Peticions ET'!Q375)</f>
        <v/>
      </c>
      <c r="U385" s="1"/>
      <c r="V385" s="1"/>
      <c r="W385" s="3"/>
      <c r="X385" s="31"/>
      <c r="Y385" s="31"/>
      <c r="Z385" s="31"/>
      <c r="AA385" s="32"/>
      <c r="AB385" s="33"/>
      <c r="AC385" s="33"/>
      <c r="AD385" s="33"/>
      <c r="AE385" s="33"/>
      <c r="AF385" s="34"/>
      <c r="AG385" s="34"/>
      <c r="AH385" s="34"/>
      <c r="AI385" s="34"/>
      <c r="AJ385" s="35" t="str">
        <f>IF(' Peticions ET'!Z375="", "",' Peticions ET'!Z375)</f>
        <v/>
      </c>
      <c r="AK385" s="143"/>
      <c r="AL385" s="36"/>
      <c r="AM385" s="37" t="str">
        <f t="shared" si="97"/>
        <v/>
      </c>
      <c r="AN385" s="38" t="str">
        <f t="shared" si="98"/>
        <v/>
      </c>
      <c r="AO385" s="39" t="str">
        <f t="shared" si="99"/>
        <v/>
      </c>
      <c r="AP385" s="40" t="str">
        <f t="shared" si="100"/>
        <v/>
      </c>
      <c r="AQ385" s="229" t="str">
        <f t="shared" si="101"/>
        <v/>
      </c>
      <c r="AR385" s="220">
        <f>IF(A385="",0,IF(BJ385="S",COUNTIF($AQ$17:AQ385,AQ385),0))</f>
        <v>0</v>
      </c>
      <c r="AS385" s="41" t="str">
        <f t="shared" si="112"/>
        <v/>
      </c>
      <c r="AT385" s="42">
        <f xml:space="preserve"> IF(AS385&lt;&gt;"",VLOOKUP(AS385,Calculs!$B$2:$C$34,2,FALSE),0)</f>
        <v>0</v>
      </c>
      <c r="AU385" s="42">
        <f>IF(I385&lt;&gt;"",IF(LEFT(I385,1)="S", Calculs!$C$63,0),0)</f>
        <v>0</v>
      </c>
      <c r="AV385" s="42">
        <f>IF(J385&lt;&gt;"",IF(LEFT(J385,1)="S", Calculs!$C$53,0),0)</f>
        <v>0</v>
      </c>
      <c r="AW385" s="42">
        <f>IF(K385&lt;&gt;"",IF(LEFT(K385,1)="S", Calculs!$C$54,0),0)</f>
        <v>0</v>
      </c>
      <c r="AX385" s="43" t="str">
        <f t="shared" si="102"/>
        <v/>
      </c>
      <c r="AY385" s="43" t="str">
        <f t="shared" si="103"/>
        <v/>
      </c>
      <c r="AZ385" s="43">
        <f>SUMIF(Calculs!$B$2:$B$34,AX385,Calculs!$C$2:$C$34)</f>
        <v>0</v>
      </c>
      <c r="BA385" s="42">
        <f>IF(O385&lt;&gt;"",IF(LEFT(O385,1)="S", Calculs!$C$54,0),0)</f>
        <v>0</v>
      </c>
      <c r="BB385" s="42">
        <f>IF(P385&lt;&gt;"",IF(LEFT(P385,1)="S", Calculs!$C$53,0),0)</f>
        <v>0</v>
      </c>
      <c r="BC385" s="229" t="str">
        <f t="shared" si="104"/>
        <v/>
      </c>
      <c r="BD385" s="220">
        <f>IF(A385="",0, IF(BK385="S",COUNTIF($BC$17:BC385,BC385),0))</f>
        <v>0</v>
      </c>
      <c r="BE385" s="42">
        <f xml:space="preserve"> IF(Q385&lt;&gt;"",IF(Q385&lt;&gt;"Sense monitor",VLOOKUP(_xlfn.CONCAT(LEFT(Q385,2),IF(BF385="NO",".SA",".AA")),Calculs!$B$41:$C$48,2,FALSE),0),0)</f>
        <v>0</v>
      </c>
      <c r="BF385" s="42" t="str">
        <f t="shared" si="105"/>
        <v>NO</v>
      </c>
      <c r="BG385" s="43" t="str">
        <f t="shared" si="113"/>
        <v/>
      </c>
      <c r="BH385" s="42">
        <f>SUMIF(Calculs!$B$32:$B$36,TRIM(BG385),Calculs!$C$32:$C$36)</f>
        <v>0</v>
      </c>
      <c r="BI385" s="42">
        <f>IF(T385&lt;&gt;"",IF(LEFT(T385,1)="S", SUMIF(Calculs!$B$67:$B$70, TRIM(BG385), Calculs!$C$67:$C$70),0),0)</f>
        <v>0</v>
      </c>
      <c r="BJ385" s="40" t="str">
        <f t="shared" si="114"/>
        <v>N</v>
      </c>
      <c r="BK385" s="219" t="str">
        <f t="shared" si="106"/>
        <v>N</v>
      </c>
      <c r="BL385" s="42">
        <f t="shared" si="115"/>
        <v>0</v>
      </c>
      <c r="BM385" s="42"/>
      <c r="BN385" s="42"/>
      <c r="BO385" s="42">
        <f>IF(B385="",0,IF(AND(BJ385="S",AR385=1), VLOOKUP(B385,Calculs!$B$94:$D$99,3), 0) + IF(AND(BK385="S",BD385=1), VLOOKUP(B385,Calculs!$B$94:$F$99,5), 0))</f>
        <v>0</v>
      </c>
      <c r="BP385" s="40" t="str">
        <f t="shared" si="107"/>
        <v/>
      </c>
      <c r="BQ385" s="219" t="str">
        <f t="shared" si="108"/>
        <v/>
      </c>
      <c r="BR385" s="264" t="str">
        <f t="shared" si="109"/>
        <v/>
      </c>
      <c r="BS385" s="264" t="str">
        <f t="shared" si="110"/>
        <v/>
      </c>
    </row>
    <row r="386" spans="1:71" ht="12.75" customHeight="1">
      <c r="A386" s="217" t="str">
        <f>IF(' Peticions ET'!A376="", "",' Peticions ET'!A376)</f>
        <v/>
      </c>
      <c r="B386" s="167" t="str">
        <f t="shared" si="111"/>
        <v/>
      </c>
      <c r="C386" s="167" t="str">
        <f>IF(' Peticions ET'!B376="", "",' Peticions ET'!B376)</f>
        <v/>
      </c>
      <c r="D386" s="167" t="str">
        <f>IF(' Peticions ET'!C376="", "",' Peticions ET'!C376)</f>
        <v/>
      </c>
      <c r="E386" s="167" t="str">
        <f>IF(' Peticions ET'!D376="", "",' Peticions ET'!D376)</f>
        <v/>
      </c>
      <c r="F386" s="166" t="str">
        <f>IF(' Peticions ET'!E376="", "",' Peticions ET'!E376)</f>
        <v/>
      </c>
      <c r="G386" s="166" t="str">
        <f>IF(' Peticions ET'!F376="", "",' Peticions ET'!F376)</f>
        <v/>
      </c>
      <c r="H386" s="30" t="str">
        <f>IF(' Peticions ET'!G376="", "",' Peticions ET'!G376)</f>
        <v/>
      </c>
      <c r="I386" s="40" t="str">
        <f>IF(' Peticions ET'!H376="", "",' Peticions ET'!H376)</f>
        <v/>
      </c>
      <c r="J386" s="40" t="str">
        <f>IF(' Peticions ET'!I376="", "",' Peticions ET'!I376)</f>
        <v/>
      </c>
      <c r="K386" s="40" t="str">
        <f>IF(' Peticions ET'!J376="", "",' Peticions ET'!J376)</f>
        <v/>
      </c>
      <c r="L386" s="30" t="str">
        <f>IF(' Peticions ET'!K376="", "",' Peticions ET'!K376)</f>
        <v/>
      </c>
      <c r="M386" s="30" t="str">
        <f>IF(' Peticions ET'!L376="", "",' Peticions ET'!L376)</f>
        <v/>
      </c>
      <c r="N386" s="30" t="str">
        <f>IF(' Peticions ET'!M376="", "",' Peticions ET'!M376)</f>
        <v/>
      </c>
      <c r="O386" s="40" t="str">
        <f>IF(' Peticions ET'!O376="", "",' Peticions ET'!O376)</f>
        <v/>
      </c>
      <c r="P386" s="7" t="str">
        <f>IF(' Peticions ET'!N376="", "",' Peticions ET'!N376)</f>
        <v/>
      </c>
      <c r="Q386" s="31" t="str">
        <f>IF(' Peticions ET'!R376="", "",' Peticions ET'!R376)</f>
        <v/>
      </c>
      <c r="R386" s="31" t="str">
        <f>IF(' Peticions ET'!S376="", "",' Peticions ET'!S376)</f>
        <v/>
      </c>
      <c r="S386" t="str">
        <f>IF(' Peticions ET'!P376="", "",' Peticions ET'!P376)</f>
        <v/>
      </c>
      <c r="T386" s="264" t="str">
        <f>IF(' Peticions ET'!Q376="", "",' Peticions ET'!Q376)</f>
        <v/>
      </c>
      <c r="U386" s="1"/>
      <c r="V386" s="1"/>
      <c r="W386" s="3"/>
      <c r="X386" s="31"/>
      <c r="Y386" s="31"/>
      <c r="Z386" s="31"/>
      <c r="AA386" s="32"/>
      <c r="AB386" s="33"/>
      <c r="AC386" s="33"/>
      <c r="AD386" s="33"/>
      <c r="AE386" s="33"/>
      <c r="AF386" s="34"/>
      <c r="AG386" s="34"/>
      <c r="AH386" s="34"/>
      <c r="AI386" s="34"/>
      <c r="AJ386" s="35" t="str">
        <f>IF(' Peticions ET'!Z376="", "",' Peticions ET'!Z376)</f>
        <v/>
      </c>
      <c r="AK386" s="143"/>
      <c r="AL386" s="36"/>
      <c r="AM386" s="37" t="str">
        <f t="shared" si="97"/>
        <v/>
      </c>
      <c r="AN386" s="38" t="str">
        <f t="shared" si="98"/>
        <v/>
      </c>
      <c r="AO386" s="39" t="str">
        <f t="shared" si="99"/>
        <v/>
      </c>
      <c r="AP386" s="40" t="str">
        <f t="shared" si="100"/>
        <v/>
      </c>
      <c r="AQ386" s="229" t="str">
        <f t="shared" si="101"/>
        <v/>
      </c>
      <c r="AR386" s="220">
        <f>IF(A386="",0,IF(BJ386="S",COUNTIF($AQ$17:AQ386,AQ386),0))</f>
        <v>0</v>
      </c>
      <c r="AS386" s="41" t="str">
        <f t="shared" si="112"/>
        <v/>
      </c>
      <c r="AT386" s="42">
        <f xml:space="preserve"> IF(AS386&lt;&gt;"",VLOOKUP(AS386,Calculs!$B$2:$C$34,2,FALSE),0)</f>
        <v>0</v>
      </c>
      <c r="AU386" s="42">
        <f>IF(I386&lt;&gt;"",IF(LEFT(I386,1)="S", Calculs!$C$63,0),0)</f>
        <v>0</v>
      </c>
      <c r="AV386" s="42">
        <f>IF(J386&lt;&gt;"",IF(LEFT(J386,1)="S", Calculs!$C$53,0),0)</f>
        <v>0</v>
      </c>
      <c r="AW386" s="42">
        <f>IF(K386&lt;&gt;"",IF(LEFT(K386,1)="S", Calculs!$C$54,0),0)</f>
        <v>0</v>
      </c>
      <c r="AX386" s="43" t="str">
        <f t="shared" si="102"/>
        <v/>
      </c>
      <c r="AY386" s="43" t="str">
        <f t="shared" si="103"/>
        <v/>
      </c>
      <c r="AZ386" s="43">
        <f>SUMIF(Calculs!$B$2:$B$34,AX386,Calculs!$C$2:$C$34)</f>
        <v>0</v>
      </c>
      <c r="BA386" s="42">
        <f>IF(O386&lt;&gt;"",IF(LEFT(O386,1)="S", Calculs!$C$54,0),0)</f>
        <v>0</v>
      </c>
      <c r="BB386" s="42">
        <f>IF(P386&lt;&gt;"",IF(LEFT(P386,1)="S", Calculs!$C$53,0),0)</f>
        <v>0</v>
      </c>
      <c r="BC386" s="229" t="str">
        <f t="shared" si="104"/>
        <v/>
      </c>
      <c r="BD386" s="220">
        <f>IF(A386="",0, IF(BK386="S",COUNTIF($BC$17:BC386,BC386),0))</f>
        <v>0</v>
      </c>
      <c r="BE386" s="42">
        <f xml:space="preserve"> IF(Q386&lt;&gt;"",IF(Q386&lt;&gt;"Sense monitor",VLOOKUP(_xlfn.CONCAT(LEFT(Q386,2),IF(BF386="NO",".SA",".AA")),Calculs!$B$41:$C$48,2,FALSE),0),0)</f>
        <v>0</v>
      </c>
      <c r="BF386" s="42" t="str">
        <f t="shared" si="105"/>
        <v>NO</v>
      </c>
      <c r="BG386" s="43" t="str">
        <f t="shared" si="113"/>
        <v/>
      </c>
      <c r="BH386" s="42">
        <f>SUMIF(Calculs!$B$32:$B$36,TRIM(BG386),Calculs!$C$32:$C$36)</f>
        <v>0</v>
      </c>
      <c r="BI386" s="42">
        <f>IF(T386&lt;&gt;"",IF(LEFT(T386,1)="S", SUMIF(Calculs!$B$67:$B$70, TRIM(BG386), Calculs!$C$67:$C$70),0),0)</f>
        <v>0</v>
      </c>
      <c r="BJ386" s="40" t="str">
        <f t="shared" si="114"/>
        <v>N</v>
      </c>
      <c r="BK386" s="219" t="str">
        <f t="shared" si="106"/>
        <v>N</v>
      </c>
      <c r="BL386" s="42">
        <f t="shared" si="115"/>
        <v>0</v>
      </c>
      <c r="BM386" s="42"/>
      <c r="BN386" s="42"/>
      <c r="BO386" s="42">
        <f>IF(B386="",0,IF(AND(BJ386="S",AR386=1), VLOOKUP(B386,Calculs!$B$94:$D$99,3), 0) + IF(AND(BK386="S",BD386=1), VLOOKUP(B386,Calculs!$B$94:$F$99,5), 0))</f>
        <v>0</v>
      </c>
      <c r="BP386" s="40" t="str">
        <f t="shared" si="107"/>
        <v/>
      </c>
      <c r="BQ386" s="219" t="str">
        <f t="shared" si="108"/>
        <v/>
      </c>
      <c r="BR386" s="264" t="str">
        <f t="shared" si="109"/>
        <v/>
      </c>
      <c r="BS386" s="264" t="str">
        <f t="shared" si="110"/>
        <v/>
      </c>
    </row>
    <row r="387" spans="1:71" ht="12.75" customHeight="1">
      <c r="A387" s="217" t="str">
        <f>IF(' Peticions ET'!A377="", "",' Peticions ET'!A377)</f>
        <v/>
      </c>
      <c r="B387" s="167" t="str">
        <f t="shared" si="111"/>
        <v/>
      </c>
      <c r="C387" s="167" t="str">
        <f>IF(' Peticions ET'!B377="", "",' Peticions ET'!B377)</f>
        <v/>
      </c>
      <c r="D387" s="167" t="str">
        <f>IF(' Peticions ET'!C377="", "",' Peticions ET'!C377)</f>
        <v/>
      </c>
      <c r="E387" s="167" t="str">
        <f>IF(' Peticions ET'!D377="", "",' Peticions ET'!D377)</f>
        <v/>
      </c>
      <c r="F387" s="166" t="str">
        <f>IF(' Peticions ET'!E377="", "",' Peticions ET'!E377)</f>
        <v/>
      </c>
      <c r="G387" s="166" t="str">
        <f>IF(' Peticions ET'!F377="", "",' Peticions ET'!F377)</f>
        <v/>
      </c>
      <c r="H387" s="30" t="str">
        <f>IF(' Peticions ET'!G377="", "",' Peticions ET'!G377)</f>
        <v/>
      </c>
      <c r="I387" s="40" t="str">
        <f>IF(' Peticions ET'!H377="", "",' Peticions ET'!H377)</f>
        <v/>
      </c>
      <c r="J387" s="40" t="str">
        <f>IF(' Peticions ET'!I377="", "",' Peticions ET'!I377)</f>
        <v/>
      </c>
      <c r="K387" s="40" t="str">
        <f>IF(' Peticions ET'!J377="", "",' Peticions ET'!J377)</f>
        <v/>
      </c>
      <c r="L387" s="30" t="str">
        <f>IF(' Peticions ET'!K377="", "",' Peticions ET'!K377)</f>
        <v/>
      </c>
      <c r="M387" s="30" t="str">
        <f>IF(' Peticions ET'!L377="", "",' Peticions ET'!L377)</f>
        <v/>
      </c>
      <c r="N387" s="30" t="str">
        <f>IF(' Peticions ET'!M377="", "",' Peticions ET'!M377)</f>
        <v/>
      </c>
      <c r="O387" s="40" t="str">
        <f>IF(' Peticions ET'!O377="", "",' Peticions ET'!O377)</f>
        <v/>
      </c>
      <c r="P387" s="7" t="str">
        <f>IF(' Peticions ET'!N377="", "",' Peticions ET'!N377)</f>
        <v/>
      </c>
      <c r="Q387" s="31" t="str">
        <f>IF(' Peticions ET'!R377="", "",' Peticions ET'!R377)</f>
        <v/>
      </c>
      <c r="R387" s="31" t="str">
        <f>IF(' Peticions ET'!S377="", "",' Peticions ET'!S377)</f>
        <v/>
      </c>
      <c r="S387" t="str">
        <f>IF(' Peticions ET'!P377="", "",' Peticions ET'!P377)</f>
        <v/>
      </c>
      <c r="T387" s="264" t="str">
        <f>IF(' Peticions ET'!Q377="", "",' Peticions ET'!Q377)</f>
        <v/>
      </c>
      <c r="U387" s="1"/>
      <c r="V387" s="1"/>
      <c r="W387" s="3"/>
      <c r="X387" s="31"/>
      <c r="Y387" s="31"/>
      <c r="Z387" s="31"/>
      <c r="AA387" s="32"/>
      <c r="AB387" s="33"/>
      <c r="AC387" s="33"/>
      <c r="AD387" s="33"/>
      <c r="AE387" s="33"/>
      <c r="AF387" s="34"/>
      <c r="AG387" s="34"/>
      <c r="AH387" s="34"/>
      <c r="AI387" s="34"/>
      <c r="AJ387" s="35" t="str">
        <f>IF(' Peticions ET'!Z377="", "",' Peticions ET'!Z377)</f>
        <v/>
      </c>
      <c r="AK387" s="143"/>
      <c r="AL387" s="36"/>
      <c r="AM387" s="37" t="str">
        <f t="shared" si="97"/>
        <v/>
      </c>
      <c r="AN387" s="38" t="str">
        <f t="shared" si="98"/>
        <v/>
      </c>
      <c r="AO387" s="39" t="str">
        <f t="shared" si="99"/>
        <v/>
      </c>
      <c r="AP387" s="40" t="str">
        <f t="shared" si="100"/>
        <v/>
      </c>
      <c r="AQ387" s="229" t="str">
        <f t="shared" si="101"/>
        <v/>
      </c>
      <c r="AR387" s="220">
        <f>IF(A387="",0,IF(BJ387="S",COUNTIF($AQ$17:AQ387,AQ387),0))</f>
        <v>0</v>
      </c>
      <c r="AS387" s="41" t="str">
        <f t="shared" si="112"/>
        <v/>
      </c>
      <c r="AT387" s="42">
        <f xml:space="preserve"> IF(AS387&lt;&gt;"",VLOOKUP(AS387,Calculs!$B$2:$C$34,2,FALSE),0)</f>
        <v>0</v>
      </c>
      <c r="AU387" s="42">
        <f>IF(I387&lt;&gt;"",IF(LEFT(I387,1)="S", Calculs!$C$63,0),0)</f>
        <v>0</v>
      </c>
      <c r="AV387" s="42">
        <f>IF(J387&lt;&gt;"",IF(LEFT(J387,1)="S", Calculs!$C$53,0),0)</f>
        <v>0</v>
      </c>
      <c r="AW387" s="42">
        <f>IF(K387&lt;&gt;"",IF(LEFT(K387,1)="S", Calculs!$C$54,0),0)</f>
        <v>0</v>
      </c>
      <c r="AX387" s="43" t="str">
        <f t="shared" si="102"/>
        <v/>
      </c>
      <c r="AY387" s="43" t="str">
        <f t="shared" si="103"/>
        <v/>
      </c>
      <c r="AZ387" s="43">
        <f>SUMIF(Calculs!$B$2:$B$34,AX387,Calculs!$C$2:$C$34)</f>
        <v>0</v>
      </c>
      <c r="BA387" s="42">
        <f>IF(O387&lt;&gt;"",IF(LEFT(O387,1)="S", Calculs!$C$54,0),0)</f>
        <v>0</v>
      </c>
      <c r="BB387" s="42">
        <f>IF(P387&lt;&gt;"",IF(LEFT(P387,1)="S", Calculs!$C$53,0),0)</f>
        <v>0</v>
      </c>
      <c r="BC387" s="229" t="str">
        <f t="shared" si="104"/>
        <v/>
      </c>
      <c r="BD387" s="220">
        <f>IF(A387="",0, IF(BK387="S",COUNTIF($BC$17:BC387,BC387),0))</f>
        <v>0</v>
      </c>
      <c r="BE387" s="42">
        <f xml:space="preserve"> IF(Q387&lt;&gt;"",IF(Q387&lt;&gt;"Sense monitor",VLOOKUP(_xlfn.CONCAT(LEFT(Q387,2),IF(BF387="NO",".SA",".AA")),Calculs!$B$41:$C$48,2,FALSE),0),0)</f>
        <v>0</v>
      </c>
      <c r="BF387" s="42" t="str">
        <f t="shared" si="105"/>
        <v>NO</v>
      </c>
      <c r="BG387" s="43" t="str">
        <f t="shared" si="113"/>
        <v/>
      </c>
      <c r="BH387" s="42">
        <f>SUMIF(Calculs!$B$32:$B$36,TRIM(BG387),Calculs!$C$32:$C$36)</f>
        <v>0</v>
      </c>
      <c r="BI387" s="42">
        <f>IF(T387&lt;&gt;"",IF(LEFT(T387,1)="S", SUMIF(Calculs!$B$67:$B$70, TRIM(BG387), Calculs!$C$67:$C$70),0),0)</f>
        <v>0</v>
      </c>
      <c r="BJ387" s="40" t="str">
        <f t="shared" si="114"/>
        <v>N</v>
      </c>
      <c r="BK387" s="219" t="str">
        <f t="shared" si="106"/>
        <v>N</v>
      </c>
      <c r="BL387" s="42">
        <f t="shared" si="115"/>
        <v>0</v>
      </c>
      <c r="BM387" s="42"/>
      <c r="BN387" s="42"/>
      <c r="BO387" s="42">
        <f>IF(B387="",0,IF(AND(BJ387="S",AR387=1), VLOOKUP(B387,Calculs!$B$94:$D$99,3), 0) + IF(AND(BK387="S",BD387=1), VLOOKUP(B387,Calculs!$B$94:$F$99,5), 0))</f>
        <v>0</v>
      </c>
      <c r="BP387" s="40" t="str">
        <f t="shared" si="107"/>
        <v/>
      </c>
      <c r="BQ387" s="219" t="str">
        <f t="shared" si="108"/>
        <v/>
      </c>
      <c r="BR387" s="264" t="str">
        <f t="shared" si="109"/>
        <v/>
      </c>
      <c r="BS387" s="264" t="str">
        <f t="shared" si="110"/>
        <v/>
      </c>
    </row>
    <row r="388" spans="1:71" ht="12.75" customHeight="1">
      <c r="A388" s="217" t="str">
        <f>IF(' Peticions ET'!A378="", "",' Peticions ET'!A378)</f>
        <v/>
      </c>
      <c r="B388" s="167" t="str">
        <f t="shared" si="111"/>
        <v/>
      </c>
      <c r="C388" s="167" t="str">
        <f>IF(' Peticions ET'!B378="", "",' Peticions ET'!B378)</f>
        <v/>
      </c>
      <c r="D388" s="167" t="str">
        <f>IF(' Peticions ET'!C378="", "",' Peticions ET'!C378)</f>
        <v/>
      </c>
      <c r="E388" s="167" t="str">
        <f>IF(' Peticions ET'!D378="", "",' Peticions ET'!D378)</f>
        <v/>
      </c>
      <c r="F388" s="166" t="str">
        <f>IF(' Peticions ET'!E378="", "",' Peticions ET'!E378)</f>
        <v/>
      </c>
      <c r="G388" s="166" t="str">
        <f>IF(' Peticions ET'!F378="", "",' Peticions ET'!F378)</f>
        <v/>
      </c>
      <c r="H388" s="30" t="str">
        <f>IF(' Peticions ET'!G378="", "",' Peticions ET'!G378)</f>
        <v/>
      </c>
      <c r="I388" s="40" t="str">
        <f>IF(' Peticions ET'!H378="", "",' Peticions ET'!H378)</f>
        <v/>
      </c>
      <c r="J388" s="40" t="str">
        <f>IF(' Peticions ET'!I378="", "",' Peticions ET'!I378)</f>
        <v/>
      </c>
      <c r="K388" s="40" t="str">
        <f>IF(' Peticions ET'!J378="", "",' Peticions ET'!J378)</f>
        <v/>
      </c>
      <c r="L388" s="30" t="str">
        <f>IF(' Peticions ET'!K378="", "",' Peticions ET'!K378)</f>
        <v/>
      </c>
      <c r="M388" s="30" t="str">
        <f>IF(' Peticions ET'!L378="", "",' Peticions ET'!L378)</f>
        <v/>
      </c>
      <c r="N388" s="30" t="str">
        <f>IF(' Peticions ET'!M378="", "",' Peticions ET'!M378)</f>
        <v/>
      </c>
      <c r="O388" s="40" t="str">
        <f>IF(' Peticions ET'!O378="", "",' Peticions ET'!O378)</f>
        <v/>
      </c>
      <c r="P388" s="7" t="str">
        <f>IF(' Peticions ET'!N378="", "",' Peticions ET'!N378)</f>
        <v/>
      </c>
      <c r="Q388" s="31" t="str">
        <f>IF(' Peticions ET'!R378="", "",' Peticions ET'!R378)</f>
        <v/>
      </c>
      <c r="R388" s="31" t="str">
        <f>IF(' Peticions ET'!S378="", "",' Peticions ET'!S378)</f>
        <v/>
      </c>
      <c r="S388" t="str">
        <f>IF(' Peticions ET'!P378="", "",' Peticions ET'!P378)</f>
        <v/>
      </c>
      <c r="T388" s="264" t="str">
        <f>IF(' Peticions ET'!Q378="", "",' Peticions ET'!Q378)</f>
        <v/>
      </c>
      <c r="U388" s="1"/>
      <c r="V388" s="1"/>
      <c r="W388" s="3"/>
      <c r="X388" s="31"/>
      <c r="Y388" s="31"/>
      <c r="Z388" s="31"/>
      <c r="AA388" s="32"/>
      <c r="AB388" s="33"/>
      <c r="AC388" s="33"/>
      <c r="AD388" s="33"/>
      <c r="AE388" s="33"/>
      <c r="AF388" s="34"/>
      <c r="AG388" s="34"/>
      <c r="AH388" s="34"/>
      <c r="AI388" s="34"/>
      <c r="AJ388" s="35" t="str">
        <f>IF(' Peticions ET'!Z378="", "",' Peticions ET'!Z378)</f>
        <v/>
      </c>
      <c r="AK388" s="143"/>
      <c r="AL388" s="36"/>
      <c r="AM388" s="37" t="str">
        <f t="shared" si="97"/>
        <v/>
      </c>
      <c r="AN388" s="38" t="str">
        <f t="shared" si="98"/>
        <v/>
      </c>
      <c r="AO388" s="39" t="str">
        <f t="shared" si="99"/>
        <v/>
      </c>
      <c r="AP388" s="40" t="str">
        <f t="shared" si="100"/>
        <v/>
      </c>
      <c r="AQ388" s="229" t="str">
        <f t="shared" si="101"/>
        <v/>
      </c>
      <c r="AR388" s="220">
        <f>IF(A388="",0,IF(BJ388="S",COUNTIF($AQ$17:AQ388,AQ388),0))</f>
        <v>0</v>
      </c>
      <c r="AS388" s="41" t="str">
        <f t="shared" si="112"/>
        <v/>
      </c>
      <c r="AT388" s="42">
        <f xml:space="preserve"> IF(AS388&lt;&gt;"",VLOOKUP(AS388,Calculs!$B$2:$C$34,2,FALSE),0)</f>
        <v>0</v>
      </c>
      <c r="AU388" s="42">
        <f>IF(I388&lt;&gt;"",IF(LEFT(I388,1)="S", Calculs!$C$63,0),0)</f>
        <v>0</v>
      </c>
      <c r="AV388" s="42">
        <f>IF(J388&lt;&gt;"",IF(LEFT(J388,1)="S", Calculs!$C$53,0),0)</f>
        <v>0</v>
      </c>
      <c r="AW388" s="42">
        <f>IF(K388&lt;&gt;"",IF(LEFT(K388,1)="S", Calculs!$C$54,0),0)</f>
        <v>0</v>
      </c>
      <c r="AX388" s="43" t="str">
        <f t="shared" si="102"/>
        <v/>
      </c>
      <c r="AY388" s="43" t="str">
        <f t="shared" si="103"/>
        <v/>
      </c>
      <c r="AZ388" s="43">
        <f>SUMIF(Calculs!$B$2:$B$34,AX388,Calculs!$C$2:$C$34)</f>
        <v>0</v>
      </c>
      <c r="BA388" s="42">
        <f>IF(O388&lt;&gt;"",IF(LEFT(O388,1)="S", Calculs!$C$54,0),0)</f>
        <v>0</v>
      </c>
      <c r="BB388" s="42">
        <f>IF(P388&lt;&gt;"",IF(LEFT(P388,1)="S", Calculs!$C$53,0),0)</f>
        <v>0</v>
      </c>
      <c r="BC388" s="229" t="str">
        <f t="shared" si="104"/>
        <v/>
      </c>
      <c r="BD388" s="220">
        <f>IF(A388="",0, IF(BK388="S",COUNTIF($BC$17:BC388,BC388),0))</f>
        <v>0</v>
      </c>
      <c r="BE388" s="42">
        <f xml:space="preserve"> IF(Q388&lt;&gt;"",IF(Q388&lt;&gt;"Sense monitor",VLOOKUP(_xlfn.CONCAT(LEFT(Q388,2),IF(BF388="NO",".SA",".AA")),Calculs!$B$41:$C$48,2,FALSE),0),0)</f>
        <v>0</v>
      </c>
      <c r="BF388" s="42" t="str">
        <f t="shared" si="105"/>
        <v>NO</v>
      </c>
      <c r="BG388" s="43" t="str">
        <f t="shared" si="113"/>
        <v/>
      </c>
      <c r="BH388" s="42">
        <f>SUMIF(Calculs!$B$32:$B$36,TRIM(BG388),Calculs!$C$32:$C$36)</f>
        <v>0</v>
      </c>
      <c r="BI388" s="42">
        <f>IF(T388&lt;&gt;"",IF(LEFT(T388,1)="S", SUMIF(Calculs!$B$67:$B$70, TRIM(BG388), Calculs!$C$67:$C$70),0),0)</f>
        <v>0</v>
      </c>
      <c r="BJ388" s="40" t="str">
        <f t="shared" si="114"/>
        <v>N</v>
      </c>
      <c r="BK388" s="219" t="str">
        <f t="shared" si="106"/>
        <v>N</v>
      </c>
      <c r="BL388" s="42">
        <f t="shared" si="115"/>
        <v>0</v>
      </c>
      <c r="BM388" s="42"/>
      <c r="BN388" s="42"/>
      <c r="BO388" s="42">
        <f>IF(B388="",0,IF(AND(BJ388="S",AR388=1), VLOOKUP(B388,Calculs!$B$94:$D$99,3), 0) + IF(AND(BK388="S",BD388=1), VLOOKUP(B388,Calculs!$B$94:$F$99,5), 0))</f>
        <v>0</v>
      </c>
      <c r="BP388" s="40" t="str">
        <f t="shared" si="107"/>
        <v/>
      </c>
      <c r="BQ388" s="219" t="str">
        <f t="shared" si="108"/>
        <v/>
      </c>
      <c r="BR388" s="264" t="str">
        <f t="shared" si="109"/>
        <v/>
      </c>
      <c r="BS388" s="264" t="str">
        <f t="shared" si="110"/>
        <v/>
      </c>
    </row>
    <row r="389" spans="1:71" ht="12.75" customHeight="1">
      <c r="A389" s="217" t="str">
        <f>IF(' Peticions ET'!A379="", "",' Peticions ET'!A379)</f>
        <v/>
      </c>
      <c r="B389" s="167" t="str">
        <f t="shared" si="111"/>
        <v/>
      </c>
      <c r="C389" s="167" t="str">
        <f>IF(' Peticions ET'!B379="", "",' Peticions ET'!B379)</f>
        <v/>
      </c>
      <c r="D389" s="167" t="str">
        <f>IF(' Peticions ET'!C379="", "",' Peticions ET'!C379)</f>
        <v/>
      </c>
      <c r="E389" s="167" t="str">
        <f>IF(' Peticions ET'!D379="", "",' Peticions ET'!D379)</f>
        <v/>
      </c>
      <c r="F389" s="166" t="str">
        <f>IF(' Peticions ET'!E379="", "",' Peticions ET'!E379)</f>
        <v/>
      </c>
      <c r="G389" s="166" t="str">
        <f>IF(' Peticions ET'!F379="", "",' Peticions ET'!F379)</f>
        <v/>
      </c>
      <c r="H389" s="30" t="str">
        <f>IF(' Peticions ET'!G379="", "",' Peticions ET'!G379)</f>
        <v/>
      </c>
      <c r="I389" s="40" t="str">
        <f>IF(' Peticions ET'!H379="", "",' Peticions ET'!H379)</f>
        <v/>
      </c>
      <c r="J389" s="40" t="str">
        <f>IF(' Peticions ET'!I379="", "",' Peticions ET'!I379)</f>
        <v/>
      </c>
      <c r="K389" s="40" t="str">
        <f>IF(' Peticions ET'!J379="", "",' Peticions ET'!J379)</f>
        <v/>
      </c>
      <c r="L389" s="30" t="str">
        <f>IF(' Peticions ET'!K379="", "",' Peticions ET'!K379)</f>
        <v/>
      </c>
      <c r="M389" s="30" t="str">
        <f>IF(' Peticions ET'!L379="", "",' Peticions ET'!L379)</f>
        <v/>
      </c>
      <c r="N389" s="30" t="str">
        <f>IF(' Peticions ET'!M379="", "",' Peticions ET'!M379)</f>
        <v/>
      </c>
      <c r="O389" s="40" t="str">
        <f>IF(' Peticions ET'!O379="", "",' Peticions ET'!O379)</f>
        <v/>
      </c>
      <c r="P389" s="7" t="str">
        <f>IF(' Peticions ET'!N379="", "",' Peticions ET'!N379)</f>
        <v/>
      </c>
      <c r="Q389" s="31" t="str">
        <f>IF(' Peticions ET'!R379="", "",' Peticions ET'!R379)</f>
        <v/>
      </c>
      <c r="R389" s="31" t="str">
        <f>IF(' Peticions ET'!S379="", "",' Peticions ET'!S379)</f>
        <v/>
      </c>
      <c r="S389" t="str">
        <f>IF(' Peticions ET'!P379="", "",' Peticions ET'!P379)</f>
        <v/>
      </c>
      <c r="T389" s="264" t="str">
        <f>IF(' Peticions ET'!Q379="", "",' Peticions ET'!Q379)</f>
        <v/>
      </c>
      <c r="U389" s="1"/>
      <c r="V389" s="1"/>
      <c r="W389" s="3"/>
      <c r="X389" s="31"/>
      <c r="Y389" s="31"/>
      <c r="Z389" s="31"/>
      <c r="AA389" s="32"/>
      <c r="AB389" s="33"/>
      <c r="AC389" s="33"/>
      <c r="AD389" s="33"/>
      <c r="AE389" s="33"/>
      <c r="AF389" s="34"/>
      <c r="AG389" s="34"/>
      <c r="AH389" s="34"/>
      <c r="AI389" s="34"/>
      <c r="AJ389" s="35" t="str">
        <f>IF(' Peticions ET'!Z379="", "",' Peticions ET'!Z379)</f>
        <v/>
      </c>
      <c r="AK389" s="143"/>
      <c r="AL389" s="36"/>
      <c r="AM389" s="37" t="str">
        <f t="shared" si="97"/>
        <v/>
      </c>
      <c r="AN389" s="38" t="str">
        <f t="shared" si="98"/>
        <v/>
      </c>
      <c r="AO389" s="39" t="str">
        <f t="shared" si="99"/>
        <v/>
      </c>
      <c r="AP389" s="40" t="str">
        <f t="shared" si="100"/>
        <v/>
      </c>
      <c r="AQ389" s="229" t="str">
        <f t="shared" si="101"/>
        <v/>
      </c>
      <c r="AR389" s="220">
        <f>IF(A389="",0,IF(BJ389="S",COUNTIF($AQ$17:AQ389,AQ389),0))</f>
        <v>0</v>
      </c>
      <c r="AS389" s="41" t="str">
        <f t="shared" si="112"/>
        <v/>
      </c>
      <c r="AT389" s="42">
        <f xml:space="preserve"> IF(AS389&lt;&gt;"",VLOOKUP(AS389,Calculs!$B$2:$C$34,2,FALSE),0)</f>
        <v>0</v>
      </c>
      <c r="AU389" s="42">
        <f>IF(I389&lt;&gt;"",IF(LEFT(I389,1)="S", Calculs!$C$63,0),0)</f>
        <v>0</v>
      </c>
      <c r="AV389" s="42">
        <f>IF(J389&lt;&gt;"",IF(LEFT(J389,1)="S", Calculs!$C$53,0),0)</f>
        <v>0</v>
      </c>
      <c r="AW389" s="42">
        <f>IF(K389&lt;&gt;"",IF(LEFT(K389,1)="S", Calculs!$C$54,0),0)</f>
        <v>0</v>
      </c>
      <c r="AX389" s="43" t="str">
        <f t="shared" si="102"/>
        <v/>
      </c>
      <c r="AY389" s="43" t="str">
        <f t="shared" si="103"/>
        <v/>
      </c>
      <c r="AZ389" s="43">
        <f>SUMIF(Calculs!$B$2:$B$34,AX389,Calculs!$C$2:$C$34)</f>
        <v>0</v>
      </c>
      <c r="BA389" s="42">
        <f>IF(O389&lt;&gt;"",IF(LEFT(O389,1)="S", Calculs!$C$54,0),0)</f>
        <v>0</v>
      </c>
      <c r="BB389" s="42">
        <f>IF(P389&lt;&gt;"",IF(LEFT(P389,1)="S", Calculs!$C$53,0),0)</f>
        <v>0</v>
      </c>
      <c r="BC389" s="229" t="str">
        <f t="shared" si="104"/>
        <v/>
      </c>
      <c r="BD389" s="220">
        <f>IF(A389="",0, IF(BK389="S",COUNTIF($BC$17:BC389,BC389),0))</f>
        <v>0</v>
      </c>
      <c r="BE389" s="42">
        <f xml:space="preserve"> IF(Q389&lt;&gt;"",IF(Q389&lt;&gt;"Sense monitor",VLOOKUP(_xlfn.CONCAT(LEFT(Q389,2),IF(BF389="NO",".SA",".AA")),Calculs!$B$41:$C$48,2,FALSE),0),0)</f>
        <v>0</v>
      </c>
      <c r="BF389" s="42" t="str">
        <f t="shared" si="105"/>
        <v>NO</v>
      </c>
      <c r="BG389" s="43" t="str">
        <f t="shared" si="113"/>
        <v/>
      </c>
      <c r="BH389" s="42">
        <f>SUMIF(Calculs!$B$32:$B$36,TRIM(BG389),Calculs!$C$32:$C$36)</f>
        <v>0</v>
      </c>
      <c r="BI389" s="42">
        <f>IF(T389&lt;&gt;"",IF(LEFT(T389,1)="S", SUMIF(Calculs!$B$67:$B$70, TRIM(BG389), Calculs!$C$67:$C$70),0),0)</f>
        <v>0</v>
      </c>
      <c r="BJ389" s="40" t="str">
        <f t="shared" si="114"/>
        <v>N</v>
      </c>
      <c r="BK389" s="219" t="str">
        <f t="shared" si="106"/>
        <v>N</v>
      </c>
      <c r="BL389" s="42">
        <f t="shared" si="115"/>
        <v>0</v>
      </c>
      <c r="BM389" s="42"/>
      <c r="BN389" s="42"/>
      <c r="BO389" s="42">
        <f>IF(B389="",0,IF(AND(BJ389="S",AR389=1), VLOOKUP(B389,Calculs!$B$94:$D$99,3), 0) + IF(AND(BK389="S",BD389=1), VLOOKUP(B389,Calculs!$B$94:$F$99,5), 0))</f>
        <v>0</v>
      </c>
      <c r="BP389" s="40" t="str">
        <f t="shared" si="107"/>
        <v/>
      </c>
      <c r="BQ389" s="219" t="str">
        <f t="shared" si="108"/>
        <v/>
      </c>
      <c r="BR389" s="264" t="str">
        <f t="shared" si="109"/>
        <v/>
      </c>
      <c r="BS389" s="264" t="str">
        <f t="shared" si="110"/>
        <v/>
      </c>
    </row>
    <row r="390" spans="1:71" ht="12.75" customHeight="1">
      <c r="A390" s="217" t="str">
        <f>IF(' Peticions ET'!A380="", "",' Peticions ET'!A380)</f>
        <v/>
      </c>
      <c r="B390" s="167" t="str">
        <f t="shared" si="111"/>
        <v/>
      </c>
      <c r="C390" s="167" t="str">
        <f>IF(' Peticions ET'!B380="", "",' Peticions ET'!B380)</f>
        <v/>
      </c>
      <c r="D390" s="167" t="str">
        <f>IF(' Peticions ET'!C380="", "",' Peticions ET'!C380)</f>
        <v/>
      </c>
      <c r="E390" s="167" t="str">
        <f>IF(' Peticions ET'!D380="", "",' Peticions ET'!D380)</f>
        <v/>
      </c>
      <c r="F390" s="166" t="str">
        <f>IF(' Peticions ET'!E380="", "",' Peticions ET'!E380)</f>
        <v/>
      </c>
      <c r="G390" s="166" t="str">
        <f>IF(' Peticions ET'!F380="", "",' Peticions ET'!F380)</f>
        <v/>
      </c>
      <c r="H390" s="30" t="str">
        <f>IF(' Peticions ET'!G380="", "",' Peticions ET'!G380)</f>
        <v/>
      </c>
      <c r="I390" s="40" t="str">
        <f>IF(' Peticions ET'!H380="", "",' Peticions ET'!H380)</f>
        <v/>
      </c>
      <c r="J390" s="40" t="str">
        <f>IF(' Peticions ET'!I380="", "",' Peticions ET'!I380)</f>
        <v/>
      </c>
      <c r="K390" s="40" t="str">
        <f>IF(' Peticions ET'!J380="", "",' Peticions ET'!J380)</f>
        <v/>
      </c>
      <c r="L390" s="30" t="str">
        <f>IF(' Peticions ET'!K380="", "",' Peticions ET'!K380)</f>
        <v/>
      </c>
      <c r="M390" s="30" t="str">
        <f>IF(' Peticions ET'!L380="", "",' Peticions ET'!L380)</f>
        <v/>
      </c>
      <c r="N390" s="30" t="str">
        <f>IF(' Peticions ET'!M380="", "",' Peticions ET'!M380)</f>
        <v/>
      </c>
      <c r="O390" s="40" t="str">
        <f>IF(' Peticions ET'!O380="", "",' Peticions ET'!O380)</f>
        <v/>
      </c>
      <c r="P390" s="7" t="str">
        <f>IF(' Peticions ET'!N380="", "",' Peticions ET'!N380)</f>
        <v/>
      </c>
      <c r="Q390" s="31" t="str">
        <f>IF(' Peticions ET'!R380="", "",' Peticions ET'!R380)</f>
        <v/>
      </c>
      <c r="R390" s="31" t="str">
        <f>IF(' Peticions ET'!S380="", "",' Peticions ET'!S380)</f>
        <v/>
      </c>
      <c r="S390" t="str">
        <f>IF(' Peticions ET'!P380="", "",' Peticions ET'!P380)</f>
        <v/>
      </c>
      <c r="T390" s="264" t="str">
        <f>IF(' Peticions ET'!Q380="", "",' Peticions ET'!Q380)</f>
        <v/>
      </c>
      <c r="U390" s="1"/>
      <c r="V390" s="1"/>
      <c r="W390" s="3"/>
      <c r="X390" s="31"/>
      <c r="Y390" s="31"/>
      <c r="Z390" s="31"/>
      <c r="AA390" s="32"/>
      <c r="AB390" s="33"/>
      <c r="AC390" s="33"/>
      <c r="AD390" s="33"/>
      <c r="AE390" s="33"/>
      <c r="AF390" s="34"/>
      <c r="AG390" s="34"/>
      <c r="AH390" s="34"/>
      <c r="AI390" s="34"/>
      <c r="AJ390" s="35" t="str">
        <f>IF(' Peticions ET'!Z380="", "",' Peticions ET'!Z380)</f>
        <v/>
      </c>
      <c r="AK390" s="143"/>
      <c r="AL390" s="36"/>
      <c r="AM390" s="37" t="str">
        <f t="shared" si="97"/>
        <v/>
      </c>
      <c r="AN390" s="38" t="str">
        <f t="shared" si="98"/>
        <v/>
      </c>
      <c r="AO390" s="39" t="str">
        <f t="shared" si="99"/>
        <v/>
      </c>
      <c r="AP390" s="40" t="str">
        <f t="shared" si="100"/>
        <v/>
      </c>
      <c r="AQ390" s="229" t="str">
        <f t="shared" si="101"/>
        <v/>
      </c>
      <c r="AR390" s="220">
        <f>IF(A390="",0,IF(BJ390="S",COUNTIF($AQ$17:AQ390,AQ390),0))</f>
        <v>0</v>
      </c>
      <c r="AS390" s="41" t="str">
        <f t="shared" si="112"/>
        <v/>
      </c>
      <c r="AT390" s="42">
        <f xml:space="preserve"> IF(AS390&lt;&gt;"",VLOOKUP(AS390,Calculs!$B$2:$C$34,2,FALSE),0)</f>
        <v>0</v>
      </c>
      <c r="AU390" s="42">
        <f>IF(I390&lt;&gt;"",IF(LEFT(I390,1)="S", Calculs!$C$63,0),0)</f>
        <v>0</v>
      </c>
      <c r="AV390" s="42">
        <f>IF(J390&lt;&gt;"",IF(LEFT(J390,1)="S", Calculs!$C$53,0),0)</f>
        <v>0</v>
      </c>
      <c r="AW390" s="42">
        <f>IF(K390&lt;&gt;"",IF(LEFT(K390,1)="S", Calculs!$C$54,0),0)</f>
        <v>0</v>
      </c>
      <c r="AX390" s="43" t="str">
        <f t="shared" si="102"/>
        <v/>
      </c>
      <c r="AY390" s="43" t="str">
        <f t="shared" si="103"/>
        <v/>
      </c>
      <c r="AZ390" s="43">
        <f>SUMIF(Calculs!$B$2:$B$34,AX390,Calculs!$C$2:$C$34)</f>
        <v>0</v>
      </c>
      <c r="BA390" s="42">
        <f>IF(O390&lt;&gt;"",IF(LEFT(O390,1)="S", Calculs!$C$54,0),0)</f>
        <v>0</v>
      </c>
      <c r="BB390" s="42">
        <f>IF(P390&lt;&gt;"",IF(LEFT(P390,1)="S", Calculs!$C$53,0),0)</f>
        <v>0</v>
      </c>
      <c r="BC390" s="229" t="str">
        <f t="shared" si="104"/>
        <v/>
      </c>
      <c r="BD390" s="220">
        <f>IF(A390="",0, IF(BK390="S",COUNTIF($BC$17:BC390,BC390),0))</f>
        <v>0</v>
      </c>
      <c r="BE390" s="42">
        <f xml:space="preserve"> IF(Q390&lt;&gt;"",IF(Q390&lt;&gt;"Sense monitor",VLOOKUP(_xlfn.CONCAT(LEFT(Q390,2),IF(BF390="NO",".SA",".AA")),Calculs!$B$41:$C$48,2,FALSE),0),0)</f>
        <v>0</v>
      </c>
      <c r="BF390" s="42" t="str">
        <f t="shared" si="105"/>
        <v>NO</v>
      </c>
      <c r="BG390" s="43" t="str">
        <f t="shared" si="113"/>
        <v/>
      </c>
      <c r="BH390" s="42">
        <f>SUMIF(Calculs!$B$32:$B$36,TRIM(BG390),Calculs!$C$32:$C$36)</f>
        <v>0</v>
      </c>
      <c r="BI390" s="42">
        <f>IF(T390&lt;&gt;"",IF(LEFT(T390,1)="S", SUMIF(Calculs!$B$67:$B$70, TRIM(BG390), Calculs!$C$67:$C$70),0),0)</f>
        <v>0</v>
      </c>
      <c r="BJ390" s="40" t="str">
        <f t="shared" si="114"/>
        <v>N</v>
      </c>
      <c r="BK390" s="219" t="str">
        <f t="shared" si="106"/>
        <v>N</v>
      </c>
      <c r="BL390" s="42">
        <f t="shared" si="115"/>
        <v>0</v>
      </c>
      <c r="BM390" s="42"/>
      <c r="BN390" s="42"/>
      <c r="BO390" s="42">
        <f>IF(B390="",0,IF(AND(BJ390="S",AR390=1), VLOOKUP(B390,Calculs!$B$94:$D$99,3), 0) + IF(AND(BK390="S",BD390=1), VLOOKUP(B390,Calculs!$B$94:$F$99,5), 0))</f>
        <v>0</v>
      </c>
      <c r="BP390" s="40" t="str">
        <f t="shared" si="107"/>
        <v/>
      </c>
      <c r="BQ390" s="219" t="str">
        <f t="shared" si="108"/>
        <v/>
      </c>
      <c r="BR390" s="264" t="str">
        <f t="shared" si="109"/>
        <v/>
      </c>
      <c r="BS390" s="264" t="str">
        <f t="shared" si="110"/>
        <v/>
      </c>
    </row>
    <row r="391" spans="1:71" ht="12.75" customHeight="1">
      <c r="A391" s="217" t="str">
        <f>IF(' Peticions ET'!A381="", "",' Peticions ET'!A381)</f>
        <v/>
      </c>
      <c r="B391" s="167" t="str">
        <f t="shared" si="111"/>
        <v/>
      </c>
      <c r="C391" s="167" t="str">
        <f>IF(' Peticions ET'!B381="", "",' Peticions ET'!B381)</f>
        <v/>
      </c>
      <c r="D391" s="167" t="str">
        <f>IF(' Peticions ET'!C381="", "",' Peticions ET'!C381)</f>
        <v/>
      </c>
      <c r="E391" s="167" t="str">
        <f>IF(' Peticions ET'!D381="", "",' Peticions ET'!D381)</f>
        <v/>
      </c>
      <c r="F391" s="166" t="str">
        <f>IF(' Peticions ET'!E381="", "",' Peticions ET'!E381)</f>
        <v/>
      </c>
      <c r="G391" s="166" t="str">
        <f>IF(' Peticions ET'!F381="", "",' Peticions ET'!F381)</f>
        <v/>
      </c>
      <c r="H391" s="30" t="str">
        <f>IF(' Peticions ET'!G381="", "",' Peticions ET'!G381)</f>
        <v/>
      </c>
      <c r="I391" s="40" t="str">
        <f>IF(' Peticions ET'!H381="", "",' Peticions ET'!H381)</f>
        <v/>
      </c>
      <c r="J391" s="40" t="str">
        <f>IF(' Peticions ET'!I381="", "",' Peticions ET'!I381)</f>
        <v/>
      </c>
      <c r="K391" s="40" t="str">
        <f>IF(' Peticions ET'!J381="", "",' Peticions ET'!J381)</f>
        <v/>
      </c>
      <c r="L391" s="30" t="str">
        <f>IF(' Peticions ET'!K381="", "",' Peticions ET'!K381)</f>
        <v/>
      </c>
      <c r="M391" s="30" t="str">
        <f>IF(' Peticions ET'!L381="", "",' Peticions ET'!L381)</f>
        <v/>
      </c>
      <c r="N391" s="30" t="str">
        <f>IF(' Peticions ET'!M381="", "",' Peticions ET'!M381)</f>
        <v/>
      </c>
      <c r="O391" s="40" t="str">
        <f>IF(' Peticions ET'!O381="", "",' Peticions ET'!O381)</f>
        <v/>
      </c>
      <c r="P391" s="7" t="str">
        <f>IF(' Peticions ET'!N381="", "",' Peticions ET'!N381)</f>
        <v/>
      </c>
      <c r="Q391" s="31" t="str">
        <f>IF(' Peticions ET'!R381="", "",' Peticions ET'!R381)</f>
        <v/>
      </c>
      <c r="R391" s="31" t="str">
        <f>IF(' Peticions ET'!S381="", "",' Peticions ET'!S381)</f>
        <v/>
      </c>
      <c r="S391" t="str">
        <f>IF(' Peticions ET'!P381="", "",' Peticions ET'!P381)</f>
        <v/>
      </c>
      <c r="T391" s="264" t="str">
        <f>IF(' Peticions ET'!Q381="", "",' Peticions ET'!Q381)</f>
        <v/>
      </c>
      <c r="U391" s="1"/>
      <c r="V391" s="1"/>
      <c r="W391" s="3"/>
      <c r="X391" s="31"/>
      <c r="Y391" s="31"/>
      <c r="Z391" s="31"/>
      <c r="AA391" s="32"/>
      <c r="AB391" s="33"/>
      <c r="AC391" s="33"/>
      <c r="AD391" s="33"/>
      <c r="AE391" s="33"/>
      <c r="AF391" s="34"/>
      <c r="AG391" s="34"/>
      <c r="AH391" s="34"/>
      <c r="AI391" s="34"/>
      <c r="AJ391" s="35" t="str">
        <f>IF(' Peticions ET'!Z381="", "",' Peticions ET'!Z381)</f>
        <v/>
      </c>
      <c r="AK391" s="143"/>
      <c r="AL391" s="36"/>
      <c r="AM391" s="37" t="str">
        <f t="shared" si="97"/>
        <v/>
      </c>
      <c r="AN391" s="38" t="str">
        <f t="shared" si="98"/>
        <v/>
      </c>
      <c r="AO391" s="39" t="str">
        <f t="shared" si="99"/>
        <v/>
      </c>
      <c r="AP391" s="40" t="str">
        <f t="shared" si="100"/>
        <v/>
      </c>
      <c r="AQ391" s="229" t="str">
        <f t="shared" si="101"/>
        <v/>
      </c>
      <c r="AR391" s="220">
        <f>IF(A391="",0,IF(BJ391="S",COUNTIF($AQ$17:AQ391,AQ391),0))</f>
        <v>0</v>
      </c>
      <c r="AS391" s="41" t="str">
        <f t="shared" si="112"/>
        <v/>
      </c>
      <c r="AT391" s="42">
        <f xml:space="preserve"> IF(AS391&lt;&gt;"",VLOOKUP(AS391,Calculs!$B$2:$C$34,2,FALSE),0)</f>
        <v>0</v>
      </c>
      <c r="AU391" s="42">
        <f>IF(I391&lt;&gt;"",IF(LEFT(I391,1)="S", Calculs!$C$63,0),0)</f>
        <v>0</v>
      </c>
      <c r="AV391" s="42">
        <f>IF(J391&lt;&gt;"",IF(LEFT(J391,1)="S", Calculs!$C$53,0),0)</f>
        <v>0</v>
      </c>
      <c r="AW391" s="42">
        <f>IF(K391&lt;&gt;"",IF(LEFT(K391,1)="S", Calculs!$C$54,0),0)</f>
        <v>0</v>
      </c>
      <c r="AX391" s="43" t="str">
        <f t="shared" si="102"/>
        <v/>
      </c>
      <c r="AY391" s="43" t="str">
        <f t="shared" si="103"/>
        <v/>
      </c>
      <c r="AZ391" s="43">
        <f>SUMIF(Calculs!$B$2:$B$34,AX391,Calculs!$C$2:$C$34)</f>
        <v>0</v>
      </c>
      <c r="BA391" s="42">
        <f>IF(O391&lt;&gt;"",IF(LEFT(O391,1)="S", Calculs!$C$54,0),0)</f>
        <v>0</v>
      </c>
      <c r="BB391" s="42">
        <f>IF(P391&lt;&gt;"",IF(LEFT(P391,1)="S", Calculs!$C$53,0),0)</f>
        <v>0</v>
      </c>
      <c r="BC391" s="229" t="str">
        <f t="shared" si="104"/>
        <v/>
      </c>
      <c r="BD391" s="220">
        <f>IF(A391="",0, IF(BK391="S",COUNTIF($BC$17:BC391,BC391),0))</f>
        <v>0</v>
      </c>
      <c r="BE391" s="42">
        <f xml:space="preserve"> IF(Q391&lt;&gt;"",IF(Q391&lt;&gt;"Sense monitor",VLOOKUP(_xlfn.CONCAT(LEFT(Q391,2),IF(BF391="NO",".SA",".AA")),Calculs!$B$41:$C$48,2,FALSE),0),0)</f>
        <v>0</v>
      </c>
      <c r="BF391" s="42" t="str">
        <f t="shared" si="105"/>
        <v>NO</v>
      </c>
      <c r="BG391" s="43" t="str">
        <f t="shared" si="113"/>
        <v/>
      </c>
      <c r="BH391" s="42">
        <f>SUMIF(Calculs!$B$32:$B$36,TRIM(BG391),Calculs!$C$32:$C$36)</f>
        <v>0</v>
      </c>
      <c r="BI391" s="42">
        <f>IF(T391&lt;&gt;"",IF(LEFT(T391,1)="S", SUMIF(Calculs!$B$67:$B$70, TRIM(BG391), Calculs!$C$67:$C$70),0),0)</f>
        <v>0</v>
      </c>
      <c r="BJ391" s="40" t="str">
        <f t="shared" si="114"/>
        <v>N</v>
      </c>
      <c r="BK391" s="219" t="str">
        <f t="shared" si="106"/>
        <v>N</v>
      </c>
      <c r="BL391" s="42">
        <f t="shared" si="115"/>
        <v>0</v>
      </c>
      <c r="BM391" s="42"/>
      <c r="BN391" s="42"/>
      <c r="BO391" s="42">
        <f>IF(B391="",0,IF(AND(BJ391="S",AR391=1), VLOOKUP(B391,Calculs!$B$94:$D$99,3), 0) + IF(AND(BK391="S",BD391=1), VLOOKUP(B391,Calculs!$B$94:$F$99,5), 0))</f>
        <v>0</v>
      </c>
      <c r="BP391" s="40" t="str">
        <f t="shared" si="107"/>
        <v/>
      </c>
      <c r="BQ391" s="219" t="str">
        <f t="shared" si="108"/>
        <v/>
      </c>
      <c r="BR391" s="264" t="str">
        <f t="shared" si="109"/>
        <v/>
      </c>
      <c r="BS391" s="264" t="str">
        <f t="shared" si="110"/>
        <v/>
      </c>
    </row>
    <row r="392" spans="1:71" ht="12.75" customHeight="1">
      <c r="A392" s="217" t="str">
        <f>IF(' Peticions ET'!A382="", "",' Peticions ET'!A382)</f>
        <v/>
      </c>
      <c r="B392" s="167" t="str">
        <f t="shared" si="111"/>
        <v/>
      </c>
      <c r="C392" s="167" t="str">
        <f>IF(' Peticions ET'!B382="", "",' Peticions ET'!B382)</f>
        <v/>
      </c>
      <c r="D392" s="167" t="str">
        <f>IF(' Peticions ET'!C382="", "",' Peticions ET'!C382)</f>
        <v/>
      </c>
      <c r="E392" s="167" t="str">
        <f>IF(' Peticions ET'!D382="", "",' Peticions ET'!D382)</f>
        <v/>
      </c>
      <c r="F392" s="166" t="str">
        <f>IF(' Peticions ET'!E382="", "",' Peticions ET'!E382)</f>
        <v/>
      </c>
      <c r="G392" s="166" t="str">
        <f>IF(' Peticions ET'!F382="", "",' Peticions ET'!F382)</f>
        <v/>
      </c>
      <c r="H392" s="30" t="str">
        <f>IF(' Peticions ET'!G382="", "",' Peticions ET'!G382)</f>
        <v/>
      </c>
      <c r="I392" s="40" t="str">
        <f>IF(' Peticions ET'!H382="", "",' Peticions ET'!H382)</f>
        <v/>
      </c>
      <c r="J392" s="40" t="str">
        <f>IF(' Peticions ET'!I382="", "",' Peticions ET'!I382)</f>
        <v/>
      </c>
      <c r="K392" s="40" t="str">
        <f>IF(' Peticions ET'!J382="", "",' Peticions ET'!J382)</f>
        <v/>
      </c>
      <c r="L392" s="30" t="str">
        <f>IF(' Peticions ET'!K382="", "",' Peticions ET'!K382)</f>
        <v/>
      </c>
      <c r="M392" s="30" t="str">
        <f>IF(' Peticions ET'!L382="", "",' Peticions ET'!L382)</f>
        <v/>
      </c>
      <c r="N392" s="30" t="str">
        <f>IF(' Peticions ET'!M382="", "",' Peticions ET'!M382)</f>
        <v/>
      </c>
      <c r="O392" s="40" t="str">
        <f>IF(' Peticions ET'!O382="", "",' Peticions ET'!O382)</f>
        <v/>
      </c>
      <c r="P392" s="7" t="str">
        <f>IF(' Peticions ET'!N382="", "",' Peticions ET'!N382)</f>
        <v/>
      </c>
      <c r="Q392" s="31" t="str">
        <f>IF(' Peticions ET'!R382="", "",' Peticions ET'!R382)</f>
        <v/>
      </c>
      <c r="R392" s="31" t="str">
        <f>IF(' Peticions ET'!S382="", "",' Peticions ET'!S382)</f>
        <v/>
      </c>
      <c r="S392" t="str">
        <f>IF(' Peticions ET'!P382="", "",' Peticions ET'!P382)</f>
        <v/>
      </c>
      <c r="T392" s="264" t="str">
        <f>IF(' Peticions ET'!Q382="", "",' Peticions ET'!Q382)</f>
        <v/>
      </c>
      <c r="U392" s="1"/>
      <c r="V392" s="1"/>
      <c r="W392" s="3"/>
      <c r="X392" s="31"/>
      <c r="Y392" s="31"/>
      <c r="Z392" s="31"/>
      <c r="AA392" s="32"/>
      <c r="AB392" s="33"/>
      <c r="AC392" s="33"/>
      <c r="AD392" s="33"/>
      <c r="AE392" s="33"/>
      <c r="AF392" s="34"/>
      <c r="AG392" s="34"/>
      <c r="AH392" s="34"/>
      <c r="AI392" s="34"/>
      <c r="AJ392" s="35" t="str">
        <f>IF(' Peticions ET'!Z382="", "",' Peticions ET'!Z382)</f>
        <v/>
      </c>
      <c r="AK392" s="143"/>
      <c r="AL392" s="36"/>
      <c r="AM392" s="37" t="str">
        <f t="shared" si="97"/>
        <v/>
      </c>
      <c r="AN392" s="38" t="str">
        <f t="shared" si="98"/>
        <v/>
      </c>
      <c r="AO392" s="39" t="str">
        <f t="shared" si="99"/>
        <v/>
      </c>
      <c r="AP392" s="40" t="str">
        <f t="shared" si="100"/>
        <v/>
      </c>
      <c r="AQ392" s="229" t="str">
        <f t="shared" si="101"/>
        <v/>
      </c>
      <c r="AR392" s="220">
        <f>IF(A392="",0,IF(BJ392="S",COUNTIF($AQ$17:AQ392,AQ392),0))</f>
        <v>0</v>
      </c>
      <c r="AS392" s="41" t="str">
        <f t="shared" si="112"/>
        <v/>
      </c>
      <c r="AT392" s="42">
        <f xml:space="preserve"> IF(AS392&lt;&gt;"",VLOOKUP(AS392,Calculs!$B$2:$C$34,2,FALSE),0)</f>
        <v>0</v>
      </c>
      <c r="AU392" s="42">
        <f>IF(I392&lt;&gt;"",IF(LEFT(I392,1)="S", Calculs!$C$63,0),0)</f>
        <v>0</v>
      </c>
      <c r="AV392" s="42">
        <f>IF(J392&lt;&gt;"",IF(LEFT(J392,1)="S", Calculs!$C$53,0),0)</f>
        <v>0</v>
      </c>
      <c r="AW392" s="42">
        <f>IF(K392&lt;&gt;"",IF(LEFT(K392,1)="S", Calculs!$C$54,0),0)</f>
        <v>0</v>
      </c>
      <c r="AX392" s="43" t="str">
        <f t="shared" si="102"/>
        <v/>
      </c>
      <c r="AY392" s="43" t="str">
        <f t="shared" si="103"/>
        <v/>
      </c>
      <c r="AZ392" s="43">
        <f>SUMIF(Calculs!$B$2:$B$34,AX392,Calculs!$C$2:$C$34)</f>
        <v>0</v>
      </c>
      <c r="BA392" s="42">
        <f>IF(O392&lt;&gt;"",IF(LEFT(O392,1)="S", Calculs!$C$54,0),0)</f>
        <v>0</v>
      </c>
      <c r="BB392" s="42">
        <f>IF(P392&lt;&gt;"",IF(LEFT(P392,1)="S", Calculs!$C$53,0),0)</f>
        <v>0</v>
      </c>
      <c r="BC392" s="229" t="str">
        <f t="shared" si="104"/>
        <v/>
      </c>
      <c r="BD392" s="220">
        <f>IF(A392="",0, IF(BK392="S",COUNTIF($BC$17:BC392,BC392),0))</f>
        <v>0</v>
      </c>
      <c r="BE392" s="42">
        <f xml:space="preserve"> IF(Q392&lt;&gt;"",IF(Q392&lt;&gt;"Sense monitor",VLOOKUP(_xlfn.CONCAT(LEFT(Q392,2),IF(BF392="NO",".SA",".AA")),Calculs!$B$41:$C$48,2,FALSE),0),0)</f>
        <v>0</v>
      </c>
      <c r="BF392" s="42" t="str">
        <f t="shared" si="105"/>
        <v>NO</v>
      </c>
      <c r="BG392" s="43" t="str">
        <f t="shared" si="113"/>
        <v/>
      </c>
      <c r="BH392" s="42">
        <f>SUMIF(Calculs!$B$32:$B$36,TRIM(BG392),Calculs!$C$32:$C$36)</f>
        <v>0</v>
      </c>
      <c r="BI392" s="42">
        <f>IF(T392&lt;&gt;"",IF(LEFT(T392,1)="S", SUMIF(Calculs!$B$67:$B$70, TRIM(BG392), Calculs!$C$67:$C$70),0),0)</f>
        <v>0</v>
      </c>
      <c r="BJ392" s="40" t="str">
        <f t="shared" si="114"/>
        <v>N</v>
      </c>
      <c r="BK392" s="219" t="str">
        <f t="shared" si="106"/>
        <v>N</v>
      </c>
      <c r="BL392" s="42">
        <f t="shared" si="115"/>
        <v>0</v>
      </c>
      <c r="BM392" s="42"/>
      <c r="BN392" s="42"/>
      <c r="BO392" s="42">
        <f>IF(B392="",0,IF(AND(BJ392="S",AR392=1), VLOOKUP(B392,Calculs!$B$94:$D$99,3), 0) + IF(AND(BK392="S",BD392=1), VLOOKUP(B392,Calculs!$B$94:$F$99,5), 0))</f>
        <v>0</v>
      </c>
      <c r="BP392" s="40" t="str">
        <f t="shared" si="107"/>
        <v/>
      </c>
      <c r="BQ392" s="219" t="str">
        <f t="shared" si="108"/>
        <v/>
      </c>
      <c r="BR392" s="264" t="str">
        <f t="shared" si="109"/>
        <v/>
      </c>
      <c r="BS392" s="264" t="str">
        <f t="shared" si="110"/>
        <v/>
      </c>
    </row>
    <row r="393" spans="1:71" ht="12.75" customHeight="1">
      <c r="A393" s="217" t="str">
        <f>IF(' Peticions ET'!A383="", "",' Peticions ET'!A383)</f>
        <v/>
      </c>
      <c r="B393" s="167" t="str">
        <f t="shared" si="111"/>
        <v/>
      </c>
      <c r="C393" s="167" t="str">
        <f>IF(' Peticions ET'!B383="", "",' Peticions ET'!B383)</f>
        <v/>
      </c>
      <c r="D393" s="167" t="str">
        <f>IF(' Peticions ET'!C383="", "",' Peticions ET'!C383)</f>
        <v/>
      </c>
      <c r="E393" s="167" t="str">
        <f>IF(' Peticions ET'!D383="", "",' Peticions ET'!D383)</f>
        <v/>
      </c>
      <c r="F393" s="166" t="str">
        <f>IF(' Peticions ET'!E383="", "",' Peticions ET'!E383)</f>
        <v/>
      </c>
      <c r="G393" s="166" t="str">
        <f>IF(' Peticions ET'!F383="", "",' Peticions ET'!F383)</f>
        <v/>
      </c>
      <c r="H393" s="30" t="str">
        <f>IF(' Peticions ET'!G383="", "",' Peticions ET'!G383)</f>
        <v/>
      </c>
      <c r="I393" s="40" t="str">
        <f>IF(' Peticions ET'!H383="", "",' Peticions ET'!H383)</f>
        <v/>
      </c>
      <c r="J393" s="40" t="str">
        <f>IF(' Peticions ET'!I383="", "",' Peticions ET'!I383)</f>
        <v/>
      </c>
      <c r="K393" s="40" t="str">
        <f>IF(' Peticions ET'!J383="", "",' Peticions ET'!J383)</f>
        <v/>
      </c>
      <c r="L393" s="30" t="str">
        <f>IF(' Peticions ET'!K383="", "",' Peticions ET'!K383)</f>
        <v/>
      </c>
      <c r="M393" s="30" t="str">
        <f>IF(' Peticions ET'!L383="", "",' Peticions ET'!L383)</f>
        <v/>
      </c>
      <c r="N393" s="30" t="str">
        <f>IF(' Peticions ET'!M383="", "",' Peticions ET'!M383)</f>
        <v/>
      </c>
      <c r="O393" s="40" t="str">
        <f>IF(' Peticions ET'!O383="", "",' Peticions ET'!O383)</f>
        <v/>
      </c>
      <c r="P393" s="7" t="str">
        <f>IF(' Peticions ET'!N383="", "",' Peticions ET'!N383)</f>
        <v/>
      </c>
      <c r="Q393" s="31" t="str">
        <f>IF(' Peticions ET'!R383="", "",' Peticions ET'!R383)</f>
        <v/>
      </c>
      <c r="R393" s="31" t="str">
        <f>IF(' Peticions ET'!S383="", "",' Peticions ET'!S383)</f>
        <v/>
      </c>
      <c r="S393" t="str">
        <f>IF(' Peticions ET'!P383="", "",' Peticions ET'!P383)</f>
        <v/>
      </c>
      <c r="T393" s="264" t="str">
        <f>IF(' Peticions ET'!Q383="", "",' Peticions ET'!Q383)</f>
        <v/>
      </c>
      <c r="U393" s="1"/>
      <c r="V393" s="1"/>
      <c r="W393" s="3"/>
      <c r="X393" s="31"/>
      <c r="Y393" s="31"/>
      <c r="Z393" s="31"/>
      <c r="AA393" s="32"/>
      <c r="AB393" s="33"/>
      <c r="AC393" s="33"/>
      <c r="AD393" s="33"/>
      <c r="AE393" s="33"/>
      <c r="AF393" s="34"/>
      <c r="AG393" s="34"/>
      <c r="AH393" s="34"/>
      <c r="AI393" s="34"/>
      <c r="AJ393" s="35" t="str">
        <f>IF(' Peticions ET'!Z383="", "",' Peticions ET'!Z383)</f>
        <v/>
      </c>
      <c r="AK393" s="143"/>
      <c r="AL393" s="36"/>
      <c r="AM393" s="37" t="str">
        <f t="shared" si="97"/>
        <v/>
      </c>
      <c r="AN393" s="38" t="str">
        <f t="shared" si="98"/>
        <v/>
      </c>
      <c r="AO393" s="39" t="str">
        <f t="shared" si="99"/>
        <v/>
      </c>
      <c r="AP393" s="40" t="str">
        <f t="shared" si="100"/>
        <v/>
      </c>
      <c r="AQ393" s="229" t="str">
        <f t="shared" si="101"/>
        <v/>
      </c>
      <c r="AR393" s="220">
        <f>IF(A393="",0,IF(BJ393="S",COUNTIF($AQ$17:AQ393,AQ393),0))</f>
        <v>0</v>
      </c>
      <c r="AS393" s="41" t="str">
        <f t="shared" si="112"/>
        <v/>
      </c>
      <c r="AT393" s="42">
        <f xml:space="preserve"> IF(AS393&lt;&gt;"",VLOOKUP(AS393,Calculs!$B$2:$C$34,2,FALSE),0)</f>
        <v>0</v>
      </c>
      <c r="AU393" s="42">
        <f>IF(I393&lt;&gt;"",IF(LEFT(I393,1)="S", Calculs!$C$63,0),0)</f>
        <v>0</v>
      </c>
      <c r="AV393" s="42">
        <f>IF(J393&lt;&gt;"",IF(LEFT(J393,1)="S", Calculs!$C$53,0),0)</f>
        <v>0</v>
      </c>
      <c r="AW393" s="42">
        <f>IF(K393&lt;&gt;"",IF(LEFT(K393,1)="S", Calculs!$C$54,0),0)</f>
        <v>0</v>
      </c>
      <c r="AX393" s="43" t="str">
        <f t="shared" si="102"/>
        <v/>
      </c>
      <c r="AY393" s="43" t="str">
        <f t="shared" si="103"/>
        <v/>
      </c>
      <c r="AZ393" s="43">
        <f>SUMIF(Calculs!$B$2:$B$34,AX393,Calculs!$C$2:$C$34)</f>
        <v>0</v>
      </c>
      <c r="BA393" s="42">
        <f>IF(O393&lt;&gt;"",IF(LEFT(O393,1)="S", Calculs!$C$54,0),0)</f>
        <v>0</v>
      </c>
      <c r="BB393" s="42">
        <f>IF(P393&lt;&gt;"",IF(LEFT(P393,1)="S", Calculs!$C$53,0),0)</f>
        <v>0</v>
      </c>
      <c r="BC393" s="229" t="str">
        <f t="shared" si="104"/>
        <v/>
      </c>
      <c r="BD393" s="220">
        <f>IF(A393="",0, IF(BK393="S",COUNTIF($BC$17:BC393,BC393),0))</f>
        <v>0</v>
      </c>
      <c r="BE393" s="42">
        <f xml:space="preserve"> IF(Q393&lt;&gt;"",IF(Q393&lt;&gt;"Sense monitor",VLOOKUP(_xlfn.CONCAT(LEFT(Q393,2),IF(BF393="NO",".SA",".AA")),Calculs!$B$41:$C$48,2,FALSE),0),0)</f>
        <v>0</v>
      </c>
      <c r="BF393" s="42" t="str">
        <f t="shared" si="105"/>
        <v>NO</v>
      </c>
      <c r="BG393" s="43" t="str">
        <f t="shared" si="113"/>
        <v/>
      </c>
      <c r="BH393" s="42">
        <f>SUMIF(Calculs!$B$32:$B$36,TRIM(BG393),Calculs!$C$32:$C$36)</f>
        <v>0</v>
      </c>
      <c r="BI393" s="42">
        <f>IF(T393&lt;&gt;"",IF(LEFT(T393,1)="S", SUMIF(Calculs!$B$67:$B$70, TRIM(BG393), Calculs!$C$67:$C$70),0),0)</f>
        <v>0</v>
      </c>
      <c r="BJ393" s="40" t="str">
        <f t="shared" si="114"/>
        <v>N</v>
      </c>
      <c r="BK393" s="219" t="str">
        <f t="shared" si="106"/>
        <v>N</v>
      </c>
      <c r="BL393" s="42">
        <f t="shared" si="115"/>
        <v>0</v>
      </c>
      <c r="BM393" s="42"/>
      <c r="BN393" s="42"/>
      <c r="BO393" s="42">
        <f>IF(B393="",0,IF(AND(BJ393="S",AR393=1), VLOOKUP(B393,Calculs!$B$94:$D$99,3), 0) + IF(AND(BK393="S",BD393=1), VLOOKUP(B393,Calculs!$B$94:$F$99,5), 0))</f>
        <v>0</v>
      </c>
      <c r="BP393" s="40" t="str">
        <f t="shared" si="107"/>
        <v/>
      </c>
      <c r="BQ393" s="219" t="str">
        <f t="shared" si="108"/>
        <v/>
      </c>
      <c r="BR393" s="264" t="str">
        <f t="shared" si="109"/>
        <v/>
      </c>
      <c r="BS393" s="264" t="str">
        <f t="shared" si="110"/>
        <v/>
      </c>
    </row>
    <row r="394" spans="1:71" ht="12.75" customHeight="1">
      <c r="A394" s="217" t="str">
        <f>IF(' Peticions ET'!A384="", "",' Peticions ET'!A384)</f>
        <v/>
      </c>
      <c r="B394" s="167" t="str">
        <f t="shared" si="111"/>
        <v/>
      </c>
      <c r="C394" s="167" t="str">
        <f>IF(' Peticions ET'!B384="", "",' Peticions ET'!B384)</f>
        <v/>
      </c>
      <c r="D394" s="167" t="str">
        <f>IF(' Peticions ET'!C384="", "",' Peticions ET'!C384)</f>
        <v/>
      </c>
      <c r="E394" s="167" t="str">
        <f>IF(' Peticions ET'!D384="", "",' Peticions ET'!D384)</f>
        <v/>
      </c>
      <c r="F394" s="166" t="str">
        <f>IF(' Peticions ET'!E384="", "",' Peticions ET'!E384)</f>
        <v/>
      </c>
      <c r="G394" s="166" t="str">
        <f>IF(' Peticions ET'!F384="", "",' Peticions ET'!F384)</f>
        <v/>
      </c>
      <c r="H394" s="30" t="str">
        <f>IF(' Peticions ET'!G384="", "",' Peticions ET'!G384)</f>
        <v/>
      </c>
      <c r="I394" s="40" t="str">
        <f>IF(' Peticions ET'!H384="", "",' Peticions ET'!H384)</f>
        <v/>
      </c>
      <c r="J394" s="40" t="str">
        <f>IF(' Peticions ET'!I384="", "",' Peticions ET'!I384)</f>
        <v/>
      </c>
      <c r="K394" s="40" t="str">
        <f>IF(' Peticions ET'!J384="", "",' Peticions ET'!J384)</f>
        <v/>
      </c>
      <c r="L394" s="30" t="str">
        <f>IF(' Peticions ET'!K384="", "",' Peticions ET'!K384)</f>
        <v/>
      </c>
      <c r="M394" s="30" t="str">
        <f>IF(' Peticions ET'!L384="", "",' Peticions ET'!L384)</f>
        <v/>
      </c>
      <c r="N394" s="30" t="str">
        <f>IF(' Peticions ET'!M384="", "",' Peticions ET'!M384)</f>
        <v/>
      </c>
      <c r="O394" s="40" t="str">
        <f>IF(' Peticions ET'!O384="", "",' Peticions ET'!O384)</f>
        <v/>
      </c>
      <c r="P394" s="7" t="str">
        <f>IF(' Peticions ET'!N384="", "",' Peticions ET'!N384)</f>
        <v/>
      </c>
      <c r="Q394" s="31" t="str">
        <f>IF(' Peticions ET'!R384="", "",' Peticions ET'!R384)</f>
        <v/>
      </c>
      <c r="R394" s="31" t="str">
        <f>IF(' Peticions ET'!S384="", "",' Peticions ET'!S384)</f>
        <v/>
      </c>
      <c r="S394" t="str">
        <f>IF(' Peticions ET'!P384="", "",' Peticions ET'!P384)</f>
        <v/>
      </c>
      <c r="T394" s="264" t="str">
        <f>IF(' Peticions ET'!Q384="", "",' Peticions ET'!Q384)</f>
        <v/>
      </c>
      <c r="U394" s="1"/>
      <c r="V394" s="1"/>
      <c r="W394" s="3"/>
      <c r="X394" s="31"/>
      <c r="Y394" s="31"/>
      <c r="Z394" s="31"/>
      <c r="AA394" s="32"/>
      <c r="AB394" s="33"/>
      <c r="AC394" s="33"/>
      <c r="AD394" s="33"/>
      <c r="AE394" s="33"/>
      <c r="AF394" s="34"/>
      <c r="AG394" s="34"/>
      <c r="AH394" s="34"/>
      <c r="AI394" s="34"/>
      <c r="AJ394" s="35" t="str">
        <f>IF(' Peticions ET'!Z384="", "",' Peticions ET'!Z384)</f>
        <v/>
      </c>
      <c r="AK394" s="143"/>
      <c r="AL394" s="36"/>
      <c r="AM394" s="37" t="str">
        <f t="shared" si="97"/>
        <v/>
      </c>
      <c r="AN394" s="38" t="str">
        <f t="shared" si="98"/>
        <v/>
      </c>
      <c r="AO394" s="39" t="str">
        <f t="shared" si="99"/>
        <v/>
      </c>
      <c r="AP394" s="40" t="str">
        <f t="shared" si="100"/>
        <v/>
      </c>
      <c r="AQ394" s="229" t="str">
        <f t="shared" si="101"/>
        <v/>
      </c>
      <c r="AR394" s="220">
        <f>IF(A394="",0,IF(BJ394="S",COUNTIF($AQ$17:AQ394,AQ394),0))</f>
        <v>0</v>
      </c>
      <c r="AS394" s="41" t="str">
        <f t="shared" si="112"/>
        <v/>
      </c>
      <c r="AT394" s="42">
        <f xml:space="preserve"> IF(AS394&lt;&gt;"",VLOOKUP(AS394,Calculs!$B$2:$C$34,2,FALSE),0)</f>
        <v>0</v>
      </c>
      <c r="AU394" s="42">
        <f>IF(I394&lt;&gt;"",IF(LEFT(I394,1)="S", Calculs!$C$63,0),0)</f>
        <v>0</v>
      </c>
      <c r="AV394" s="42">
        <f>IF(J394&lt;&gt;"",IF(LEFT(J394,1)="S", Calculs!$C$53,0),0)</f>
        <v>0</v>
      </c>
      <c r="AW394" s="42">
        <f>IF(K394&lt;&gt;"",IF(LEFT(K394,1)="S", Calculs!$C$54,0),0)</f>
        <v>0</v>
      </c>
      <c r="AX394" s="43" t="str">
        <f t="shared" si="102"/>
        <v/>
      </c>
      <c r="AY394" s="43" t="str">
        <f t="shared" si="103"/>
        <v/>
      </c>
      <c r="AZ394" s="43">
        <f>SUMIF(Calculs!$B$2:$B$34,AX394,Calculs!$C$2:$C$34)</f>
        <v>0</v>
      </c>
      <c r="BA394" s="42">
        <f>IF(O394&lt;&gt;"",IF(LEFT(O394,1)="S", Calculs!$C$54,0),0)</f>
        <v>0</v>
      </c>
      <c r="BB394" s="42">
        <f>IF(P394&lt;&gt;"",IF(LEFT(P394,1)="S", Calculs!$C$53,0),0)</f>
        <v>0</v>
      </c>
      <c r="BC394" s="229" t="str">
        <f t="shared" si="104"/>
        <v/>
      </c>
      <c r="BD394" s="220">
        <f>IF(A394="",0, IF(BK394="S",COUNTIF($BC$17:BC394,BC394),0))</f>
        <v>0</v>
      </c>
      <c r="BE394" s="42">
        <f xml:space="preserve"> IF(Q394&lt;&gt;"",IF(Q394&lt;&gt;"Sense monitor",VLOOKUP(_xlfn.CONCAT(LEFT(Q394,2),IF(BF394="NO",".SA",".AA")),Calculs!$B$41:$C$48,2,FALSE),0),0)</f>
        <v>0</v>
      </c>
      <c r="BF394" s="42" t="str">
        <f t="shared" si="105"/>
        <v>NO</v>
      </c>
      <c r="BG394" s="43" t="str">
        <f t="shared" si="113"/>
        <v/>
      </c>
      <c r="BH394" s="42">
        <f>SUMIF(Calculs!$B$32:$B$36,TRIM(BG394),Calculs!$C$32:$C$36)</f>
        <v>0</v>
      </c>
      <c r="BI394" s="42">
        <f>IF(T394&lt;&gt;"",IF(LEFT(T394,1)="S", SUMIF(Calculs!$B$67:$B$70, TRIM(BG394), Calculs!$C$67:$C$70),0),0)</f>
        <v>0</v>
      </c>
      <c r="BJ394" s="40" t="str">
        <f t="shared" si="114"/>
        <v>N</v>
      </c>
      <c r="BK394" s="219" t="str">
        <f t="shared" si="106"/>
        <v>N</v>
      </c>
      <c r="BL394" s="42">
        <f t="shared" si="115"/>
        <v>0</v>
      </c>
      <c r="BM394" s="42"/>
      <c r="BN394" s="42"/>
      <c r="BO394" s="42">
        <f>IF(B394="",0,IF(AND(BJ394="S",AR394=1), VLOOKUP(B394,Calculs!$B$94:$D$99,3), 0) + IF(AND(BK394="S",BD394=1), VLOOKUP(B394,Calculs!$B$94:$F$99,5), 0))</f>
        <v>0</v>
      </c>
      <c r="BP394" s="40" t="str">
        <f t="shared" si="107"/>
        <v/>
      </c>
      <c r="BQ394" s="219" t="str">
        <f t="shared" si="108"/>
        <v/>
      </c>
      <c r="BR394" s="264" t="str">
        <f t="shared" si="109"/>
        <v/>
      </c>
      <c r="BS394" s="264" t="str">
        <f t="shared" si="110"/>
        <v/>
      </c>
    </row>
    <row r="395" spans="1:71" ht="12.75" customHeight="1">
      <c r="A395" s="217" t="str">
        <f>IF(' Peticions ET'!A385="", "",' Peticions ET'!A385)</f>
        <v/>
      </c>
      <c r="B395" s="167" t="str">
        <f t="shared" si="111"/>
        <v/>
      </c>
      <c r="C395" s="167" t="str">
        <f>IF(' Peticions ET'!B385="", "",' Peticions ET'!B385)</f>
        <v/>
      </c>
      <c r="D395" s="167" t="str">
        <f>IF(' Peticions ET'!C385="", "",' Peticions ET'!C385)</f>
        <v/>
      </c>
      <c r="E395" s="167" t="str">
        <f>IF(' Peticions ET'!D385="", "",' Peticions ET'!D385)</f>
        <v/>
      </c>
      <c r="F395" s="166" t="str">
        <f>IF(' Peticions ET'!E385="", "",' Peticions ET'!E385)</f>
        <v/>
      </c>
      <c r="G395" s="166" t="str">
        <f>IF(' Peticions ET'!F385="", "",' Peticions ET'!F385)</f>
        <v/>
      </c>
      <c r="H395" s="30" t="str">
        <f>IF(' Peticions ET'!G385="", "",' Peticions ET'!G385)</f>
        <v/>
      </c>
      <c r="I395" s="40" t="str">
        <f>IF(' Peticions ET'!H385="", "",' Peticions ET'!H385)</f>
        <v/>
      </c>
      <c r="J395" s="40" t="str">
        <f>IF(' Peticions ET'!I385="", "",' Peticions ET'!I385)</f>
        <v/>
      </c>
      <c r="K395" s="40" t="str">
        <f>IF(' Peticions ET'!J385="", "",' Peticions ET'!J385)</f>
        <v/>
      </c>
      <c r="L395" s="30" t="str">
        <f>IF(' Peticions ET'!K385="", "",' Peticions ET'!K385)</f>
        <v/>
      </c>
      <c r="M395" s="30" t="str">
        <f>IF(' Peticions ET'!L385="", "",' Peticions ET'!L385)</f>
        <v/>
      </c>
      <c r="N395" s="30" t="str">
        <f>IF(' Peticions ET'!M385="", "",' Peticions ET'!M385)</f>
        <v/>
      </c>
      <c r="O395" s="40" t="str">
        <f>IF(' Peticions ET'!O385="", "",' Peticions ET'!O385)</f>
        <v/>
      </c>
      <c r="P395" s="7" t="str">
        <f>IF(' Peticions ET'!N385="", "",' Peticions ET'!N385)</f>
        <v/>
      </c>
      <c r="Q395" s="31" t="str">
        <f>IF(' Peticions ET'!R385="", "",' Peticions ET'!R385)</f>
        <v/>
      </c>
      <c r="R395" s="31" t="str">
        <f>IF(' Peticions ET'!S385="", "",' Peticions ET'!S385)</f>
        <v/>
      </c>
      <c r="S395" t="str">
        <f>IF(' Peticions ET'!P385="", "",' Peticions ET'!P385)</f>
        <v/>
      </c>
      <c r="T395" s="264" t="str">
        <f>IF(' Peticions ET'!Q385="", "",' Peticions ET'!Q385)</f>
        <v/>
      </c>
      <c r="U395" s="1"/>
      <c r="V395" s="1"/>
      <c r="W395" s="3"/>
      <c r="X395" s="31"/>
      <c r="Y395" s="31"/>
      <c r="Z395" s="31"/>
      <c r="AA395" s="32"/>
      <c r="AB395" s="33"/>
      <c r="AC395" s="33"/>
      <c r="AD395" s="33"/>
      <c r="AE395" s="33"/>
      <c r="AF395" s="34"/>
      <c r="AG395" s="34"/>
      <c r="AH395" s="34"/>
      <c r="AI395" s="34"/>
      <c r="AJ395" s="35" t="str">
        <f>IF(' Peticions ET'!Z385="", "",' Peticions ET'!Z385)</f>
        <v/>
      </c>
      <c r="AK395" s="143"/>
      <c r="AL395" s="36"/>
      <c r="AM395" s="37" t="str">
        <f t="shared" si="97"/>
        <v/>
      </c>
      <c r="AN395" s="38" t="str">
        <f t="shared" si="98"/>
        <v/>
      </c>
      <c r="AO395" s="39" t="str">
        <f t="shared" si="99"/>
        <v/>
      </c>
      <c r="AP395" s="40" t="str">
        <f t="shared" si="100"/>
        <v/>
      </c>
      <c r="AQ395" s="229" t="str">
        <f t="shared" si="101"/>
        <v/>
      </c>
      <c r="AR395" s="220">
        <f>IF(A395="",0,IF(BJ395="S",COUNTIF($AQ$17:AQ395,AQ395),0))</f>
        <v>0</v>
      </c>
      <c r="AS395" s="41" t="str">
        <f t="shared" si="112"/>
        <v/>
      </c>
      <c r="AT395" s="42">
        <f xml:space="preserve"> IF(AS395&lt;&gt;"",VLOOKUP(AS395,Calculs!$B$2:$C$34,2,FALSE),0)</f>
        <v>0</v>
      </c>
      <c r="AU395" s="42">
        <f>IF(I395&lt;&gt;"",IF(LEFT(I395,1)="S", Calculs!$C$63,0),0)</f>
        <v>0</v>
      </c>
      <c r="AV395" s="42">
        <f>IF(J395&lt;&gt;"",IF(LEFT(J395,1)="S", Calculs!$C$53,0),0)</f>
        <v>0</v>
      </c>
      <c r="AW395" s="42">
        <f>IF(K395&lt;&gt;"",IF(LEFT(K395,1)="S", Calculs!$C$54,0),0)</f>
        <v>0</v>
      </c>
      <c r="AX395" s="43" t="str">
        <f t="shared" si="102"/>
        <v/>
      </c>
      <c r="AY395" s="43" t="str">
        <f t="shared" si="103"/>
        <v/>
      </c>
      <c r="AZ395" s="43">
        <f>SUMIF(Calculs!$B$2:$B$34,AX395,Calculs!$C$2:$C$34)</f>
        <v>0</v>
      </c>
      <c r="BA395" s="42">
        <f>IF(O395&lt;&gt;"",IF(LEFT(O395,1)="S", Calculs!$C$54,0),0)</f>
        <v>0</v>
      </c>
      <c r="BB395" s="42">
        <f>IF(P395&lt;&gt;"",IF(LEFT(P395,1)="S", Calculs!$C$53,0),0)</f>
        <v>0</v>
      </c>
      <c r="BC395" s="229" t="str">
        <f t="shared" si="104"/>
        <v/>
      </c>
      <c r="BD395" s="220">
        <f>IF(A395="",0, IF(BK395="S",COUNTIF($BC$17:BC395,BC395),0))</f>
        <v>0</v>
      </c>
      <c r="BE395" s="42">
        <f xml:space="preserve"> IF(Q395&lt;&gt;"",IF(Q395&lt;&gt;"Sense monitor",VLOOKUP(_xlfn.CONCAT(LEFT(Q395,2),IF(BF395="NO",".SA",".AA")),Calculs!$B$41:$C$48,2,FALSE),0),0)</f>
        <v>0</v>
      </c>
      <c r="BF395" s="42" t="str">
        <f t="shared" si="105"/>
        <v>NO</v>
      </c>
      <c r="BG395" s="43" t="str">
        <f t="shared" si="113"/>
        <v/>
      </c>
      <c r="BH395" s="42">
        <f>SUMIF(Calculs!$B$32:$B$36,TRIM(BG395),Calculs!$C$32:$C$36)</f>
        <v>0</v>
      </c>
      <c r="BI395" s="42">
        <f>IF(T395&lt;&gt;"",IF(LEFT(T395,1)="S", SUMIF(Calculs!$B$67:$B$70, TRIM(BG395), Calculs!$C$67:$C$70),0),0)</f>
        <v>0</v>
      </c>
      <c r="BJ395" s="40" t="str">
        <f t="shared" si="114"/>
        <v>N</v>
      </c>
      <c r="BK395" s="219" t="str">
        <f t="shared" si="106"/>
        <v>N</v>
      </c>
      <c r="BL395" s="42">
        <f t="shared" si="115"/>
        <v>0</v>
      </c>
      <c r="BM395" s="42"/>
      <c r="BN395" s="42"/>
      <c r="BO395" s="42">
        <f>IF(B395="",0,IF(AND(BJ395="S",AR395=1), VLOOKUP(B395,Calculs!$B$94:$D$99,3), 0) + IF(AND(BK395="S",BD395=1), VLOOKUP(B395,Calculs!$B$94:$F$99,5), 0))</f>
        <v>0</v>
      </c>
      <c r="BP395" s="40" t="str">
        <f t="shared" si="107"/>
        <v/>
      </c>
      <c r="BQ395" s="219" t="str">
        <f t="shared" si="108"/>
        <v/>
      </c>
      <c r="BR395" s="264" t="str">
        <f t="shared" si="109"/>
        <v/>
      </c>
      <c r="BS395" s="264" t="str">
        <f t="shared" si="110"/>
        <v/>
      </c>
    </row>
    <row r="396" spans="1:71" ht="12.75" customHeight="1">
      <c r="A396" s="217" t="str">
        <f>IF(' Peticions ET'!A386="", "",' Peticions ET'!A386)</f>
        <v/>
      </c>
      <c r="B396" s="167" t="str">
        <f t="shared" si="111"/>
        <v/>
      </c>
      <c r="C396" s="167" t="str">
        <f>IF(' Peticions ET'!B386="", "",' Peticions ET'!B386)</f>
        <v/>
      </c>
      <c r="D396" s="167" t="str">
        <f>IF(' Peticions ET'!C386="", "",' Peticions ET'!C386)</f>
        <v/>
      </c>
      <c r="E396" s="167" t="str">
        <f>IF(' Peticions ET'!D386="", "",' Peticions ET'!D386)</f>
        <v/>
      </c>
      <c r="F396" s="166" t="str">
        <f>IF(' Peticions ET'!E386="", "",' Peticions ET'!E386)</f>
        <v/>
      </c>
      <c r="G396" s="166" t="str">
        <f>IF(' Peticions ET'!F386="", "",' Peticions ET'!F386)</f>
        <v/>
      </c>
      <c r="H396" s="30" t="str">
        <f>IF(' Peticions ET'!G386="", "",' Peticions ET'!G386)</f>
        <v/>
      </c>
      <c r="I396" s="40" t="str">
        <f>IF(' Peticions ET'!H386="", "",' Peticions ET'!H386)</f>
        <v/>
      </c>
      <c r="J396" s="40" t="str">
        <f>IF(' Peticions ET'!I386="", "",' Peticions ET'!I386)</f>
        <v/>
      </c>
      <c r="K396" s="40" t="str">
        <f>IF(' Peticions ET'!J386="", "",' Peticions ET'!J386)</f>
        <v/>
      </c>
      <c r="L396" s="30" t="str">
        <f>IF(' Peticions ET'!K386="", "",' Peticions ET'!K386)</f>
        <v/>
      </c>
      <c r="M396" s="30" t="str">
        <f>IF(' Peticions ET'!L386="", "",' Peticions ET'!L386)</f>
        <v/>
      </c>
      <c r="N396" s="30" t="str">
        <f>IF(' Peticions ET'!M386="", "",' Peticions ET'!M386)</f>
        <v/>
      </c>
      <c r="O396" s="40" t="str">
        <f>IF(' Peticions ET'!O386="", "",' Peticions ET'!O386)</f>
        <v/>
      </c>
      <c r="P396" s="7" t="str">
        <f>IF(' Peticions ET'!N386="", "",' Peticions ET'!N386)</f>
        <v/>
      </c>
      <c r="Q396" s="31" t="str">
        <f>IF(' Peticions ET'!R386="", "",' Peticions ET'!R386)</f>
        <v/>
      </c>
      <c r="R396" s="31" t="str">
        <f>IF(' Peticions ET'!S386="", "",' Peticions ET'!S386)</f>
        <v/>
      </c>
      <c r="S396" t="str">
        <f>IF(' Peticions ET'!P386="", "",' Peticions ET'!P386)</f>
        <v/>
      </c>
      <c r="T396" s="264" t="str">
        <f>IF(' Peticions ET'!Q386="", "",' Peticions ET'!Q386)</f>
        <v/>
      </c>
      <c r="U396" s="1"/>
      <c r="V396" s="1"/>
      <c r="W396" s="3"/>
      <c r="X396" s="31"/>
      <c r="Y396" s="31"/>
      <c r="Z396" s="31"/>
      <c r="AA396" s="32"/>
      <c r="AB396" s="33"/>
      <c r="AC396" s="33"/>
      <c r="AD396" s="33"/>
      <c r="AE396" s="33"/>
      <c r="AF396" s="34"/>
      <c r="AG396" s="34"/>
      <c r="AH396" s="34"/>
      <c r="AI396" s="34"/>
      <c r="AJ396" s="35" t="str">
        <f>IF(' Peticions ET'!Z386="", "",' Peticions ET'!Z386)</f>
        <v/>
      </c>
      <c r="AK396" s="143"/>
      <c r="AL396" s="36"/>
      <c r="AM396" s="37" t="str">
        <f t="shared" si="97"/>
        <v/>
      </c>
      <c r="AN396" s="38" t="str">
        <f t="shared" si="98"/>
        <v/>
      </c>
      <c r="AO396" s="39" t="str">
        <f t="shared" si="99"/>
        <v/>
      </c>
      <c r="AP396" s="40" t="str">
        <f t="shared" si="100"/>
        <v/>
      </c>
      <c r="AQ396" s="229" t="str">
        <f t="shared" si="101"/>
        <v/>
      </c>
      <c r="AR396" s="220">
        <f>IF(A396="",0,IF(BJ396="S",COUNTIF($AQ$17:AQ396,AQ396),0))</f>
        <v>0</v>
      </c>
      <c r="AS396" s="41" t="str">
        <f t="shared" si="112"/>
        <v/>
      </c>
      <c r="AT396" s="42">
        <f xml:space="preserve"> IF(AS396&lt;&gt;"",VLOOKUP(AS396,Calculs!$B$2:$C$34,2,FALSE),0)</f>
        <v>0</v>
      </c>
      <c r="AU396" s="42">
        <f>IF(I396&lt;&gt;"",IF(LEFT(I396,1)="S", Calculs!$C$63,0),0)</f>
        <v>0</v>
      </c>
      <c r="AV396" s="42">
        <f>IF(J396&lt;&gt;"",IF(LEFT(J396,1)="S", Calculs!$C$53,0),0)</f>
        <v>0</v>
      </c>
      <c r="AW396" s="42">
        <f>IF(K396&lt;&gt;"",IF(LEFT(K396,1)="S", Calculs!$C$54,0),0)</f>
        <v>0</v>
      </c>
      <c r="AX396" s="43" t="str">
        <f t="shared" si="102"/>
        <v/>
      </c>
      <c r="AY396" s="43" t="str">
        <f t="shared" si="103"/>
        <v/>
      </c>
      <c r="AZ396" s="43">
        <f>SUMIF(Calculs!$B$2:$B$34,AX396,Calculs!$C$2:$C$34)</f>
        <v>0</v>
      </c>
      <c r="BA396" s="42">
        <f>IF(O396&lt;&gt;"",IF(LEFT(O396,1)="S", Calculs!$C$54,0),0)</f>
        <v>0</v>
      </c>
      <c r="BB396" s="42">
        <f>IF(P396&lt;&gt;"",IF(LEFT(P396,1)="S", Calculs!$C$53,0),0)</f>
        <v>0</v>
      </c>
      <c r="BC396" s="229" t="str">
        <f t="shared" si="104"/>
        <v/>
      </c>
      <c r="BD396" s="220">
        <f>IF(A396="",0, IF(BK396="S",COUNTIF($BC$17:BC396,BC396),0))</f>
        <v>0</v>
      </c>
      <c r="BE396" s="42">
        <f xml:space="preserve"> IF(Q396&lt;&gt;"",IF(Q396&lt;&gt;"Sense monitor",VLOOKUP(_xlfn.CONCAT(LEFT(Q396,2),IF(BF396="NO",".SA",".AA")),Calculs!$B$41:$C$48,2,FALSE),0),0)</f>
        <v>0</v>
      </c>
      <c r="BF396" s="42" t="str">
        <f t="shared" si="105"/>
        <v>NO</v>
      </c>
      <c r="BG396" s="43" t="str">
        <f t="shared" si="113"/>
        <v/>
      </c>
      <c r="BH396" s="42">
        <f>SUMIF(Calculs!$B$32:$B$36,TRIM(BG396),Calculs!$C$32:$C$36)</f>
        <v>0</v>
      </c>
      <c r="BI396" s="42">
        <f>IF(T396&lt;&gt;"",IF(LEFT(T396,1)="S", SUMIF(Calculs!$B$67:$B$70, TRIM(BG396), Calculs!$C$67:$C$70),0),0)</f>
        <v>0</v>
      </c>
      <c r="BJ396" s="40" t="str">
        <f t="shared" si="114"/>
        <v>N</v>
      </c>
      <c r="BK396" s="219" t="str">
        <f t="shared" si="106"/>
        <v>N</v>
      </c>
      <c r="BL396" s="42">
        <f t="shared" si="115"/>
        <v>0</v>
      </c>
      <c r="BM396" s="42"/>
      <c r="BN396" s="42"/>
      <c r="BO396" s="42">
        <f>IF(B396="",0,IF(AND(BJ396="S",AR396=1), VLOOKUP(B396,Calculs!$B$94:$D$99,3), 0) + IF(AND(BK396="S",BD396=1), VLOOKUP(B396,Calculs!$B$94:$F$99,5), 0))</f>
        <v>0</v>
      </c>
      <c r="BP396" s="40" t="str">
        <f t="shared" si="107"/>
        <v/>
      </c>
      <c r="BQ396" s="219" t="str">
        <f t="shared" si="108"/>
        <v/>
      </c>
      <c r="BR396" s="264" t="str">
        <f t="shared" si="109"/>
        <v/>
      </c>
      <c r="BS396" s="264" t="str">
        <f t="shared" si="110"/>
        <v/>
      </c>
    </row>
    <row r="397" spans="1:71" ht="12.75" customHeight="1">
      <c r="A397" s="217" t="str">
        <f>IF(' Peticions ET'!A387="", "",' Peticions ET'!A387)</f>
        <v/>
      </c>
      <c r="B397" s="167" t="str">
        <f t="shared" si="111"/>
        <v/>
      </c>
      <c r="C397" s="167" t="str">
        <f>IF(' Peticions ET'!B387="", "",' Peticions ET'!B387)</f>
        <v/>
      </c>
      <c r="D397" s="167" t="str">
        <f>IF(' Peticions ET'!C387="", "",' Peticions ET'!C387)</f>
        <v/>
      </c>
      <c r="E397" s="167" t="str">
        <f>IF(' Peticions ET'!D387="", "",' Peticions ET'!D387)</f>
        <v/>
      </c>
      <c r="F397" s="166" t="str">
        <f>IF(' Peticions ET'!E387="", "",' Peticions ET'!E387)</f>
        <v/>
      </c>
      <c r="G397" s="166" t="str">
        <f>IF(' Peticions ET'!F387="", "",' Peticions ET'!F387)</f>
        <v/>
      </c>
      <c r="H397" s="30" t="str">
        <f>IF(' Peticions ET'!G387="", "",' Peticions ET'!G387)</f>
        <v/>
      </c>
      <c r="I397" s="40" t="str">
        <f>IF(' Peticions ET'!H387="", "",' Peticions ET'!H387)</f>
        <v/>
      </c>
      <c r="J397" s="40" t="str">
        <f>IF(' Peticions ET'!I387="", "",' Peticions ET'!I387)</f>
        <v/>
      </c>
      <c r="K397" s="40" t="str">
        <f>IF(' Peticions ET'!J387="", "",' Peticions ET'!J387)</f>
        <v/>
      </c>
      <c r="L397" s="30" t="str">
        <f>IF(' Peticions ET'!K387="", "",' Peticions ET'!K387)</f>
        <v/>
      </c>
      <c r="M397" s="30" t="str">
        <f>IF(' Peticions ET'!L387="", "",' Peticions ET'!L387)</f>
        <v/>
      </c>
      <c r="N397" s="30" t="str">
        <f>IF(' Peticions ET'!M387="", "",' Peticions ET'!M387)</f>
        <v/>
      </c>
      <c r="O397" s="40" t="str">
        <f>IF(' Peticions ET'!O387="", "",' Peticions ET'!O387)</f>
        <v/>
      </c>
      <c r="P397" s="7" t="str">
        <f>IF(' Peticions ET'!N387="", "",' Peticions ET'!N387)</f>
        <v/>
      </c>
      <c r="Q397" s="31" t="str">
        <f>IF(' Peticions ET'!R387="", "",' Peticions ET'!R387)</f>
        <v/>
      </c>
      <c r="R397" s="31" t="str">
        <f>IF(' Peticions ET'!S387="", "",' Peticions ET'!S387)</f>
        <v/>
      </c>
      <c r="S397" t="str">
        <f>IF(' Peticions ET'!P387="", "",' Peticions ET'!P387)</f>
        <v/>
      </c>
      <c r="T397" s="264" t="str">
        <f>IF(' Peticions ET'!Q387="", "",' Peticions ET'!Q387)</f>
        <v/>
      </c>
      <c r="U397" s="1"/>
      <c r="V397" s="1"/>
      <c r="W397" s="3"/>
      <c r="X397" s="31"/>
      <c r="Y397" s="31"/>
      <c r="Z397" s="31"/>
      <c r="AA397" s="32"/>
      <c r="AB397" s="33"/>
      <c r="AC397" s="33"/>
      <c r="AD397" s="33"/>
      <c r="AE397" s="33"/>
      <c r="AF397" s="34"/>
      <c r="AG397" s="34"/>
      <c r="AH397" s="34"/>
      <c r="AI397" s="34"/>
      <c r="AJ397" s="35" t="str">
        <f>IF(' Peticions ET'!Z387="", "",' Peticions ET'!Z387)</f>
        <v/>
      </c>
      <c r="AK397" s="143"/>
      <c r="AL397" s="36"/>
      <c r="AM397" s="37" t="str">
        <f t="shared" si="97"/>
        <v/>
      </c>
      <c r="AN397" s="38" t="str">
        <f t="shared" si="98"/>
        <v/>
      </c>
      <c r="AO397" s="39" t="str">
        <f t="shared" si="99"/>
        <v/>
      </c>
      <c r="AP397" s="40" t="str">
        <f t="shared" si="100"/>
        <v/>
      </c>
      <c r="AQ397" s="229" t="str">
        <f t="shared" si="101"/>
        <v/>
      </c>
      <c r="AR397" s="220">
        <f>IF(A397="",0,IF(BJ397="S",COUNTIF($AQ$17:AQ397,AQ397),0))</f>
        <v>0</v>
      </c>
      <c r="AS397" s="41" t="str">
        <f t="shared" si="112"/>
        <v/>
      </c>
      <c r="AT397" s="42">
        <f xml:space="preserve"> IF(AS397&lt;&gt;"",VLOOKUP(AS397,Calculs!$B$2:$C$34,2,FALSE),0)</f>
        <v>0</v>
      </c>
      <c r="AU397" s="42">
        <f>IF(I397&lt;&gt;"",IF(LEFT(I397,1)="S", Calculs!$C$63,0),0)</f>
        <v>0</v>
      </c>
      <c r="AV397" s="42">
        <f>IF(J397&lt;&gt;"",IF(LEFT(J397,1)="S", Calculs!$C$53,0),0)</f>
        <v>0</v>
      </c>
      <c r="AW397" s="42">
        <f>IF(K397&lt;&gt;"",IF(LEFT(K397,1)="S", Calculs!$C$54,0),0)</f>
        <v>0</v>
      </c>
      <c r="AX397" s="43" t="str">
        <f t="shared" si="102"/>
        <v/>
      </c>
      <c r="AY397" s="43" t="str">
        <f t="shared" si="103"/>
        <v/>
      </c>
      <c r="AZ397" s="43">
        <f>SUMIF(Calculs!$B$2:$B$34,AX397,Calculs!$C$2:$C$34)</f>
        <v>0</v>
      </c>
      <c r="BA397" s="42">
        <f>IF(O397&lt;&gt;"",IF(LEFT(O397,1)="S", Calculs!$C$54,0),0)</f>
        <v>0</v>
      </c>
      <c r="BB397" s="42">
        <f>IF(P397&lt;&gt;"",IF(LEFT(P397,1)="S", Calculs!$C$53,0),0)</f>
        <v>0</v>
      </c>
      <c r="BC397" s="229" t="str">
        <f t="shared" si="104"/>
        <v/>
      </c>
      <c r="BD397" s="220">
        <f>IF(A397="",0, IF(BK397="S",COUNTIF($BC$17:BC397,BC397),0))</f>
        <v>0</v>
      </c>
      <c r="BE397" s="42">
        <f xml:space="preserve"> IF(Q397&lt;&gt;"",IF(Q397&lt;&gt;"Sense monitor",VLOOKUP(_xlfn.CONCAT(LEFT(Q397,2),IF(BF397="NO",".SA",".AA")),Calculs!$B$41:$C$48,2,FALSE),0),0)</f>
        <v>0</v>
      </c>
      <c r="BF397" s="42" t="str">
        <f t="shared" si="105"/>
        <v>NO</v>
      </c>
      <c r="BG397" s="43" t="str">
        <f t="shared" si="113"/>
        <v/>
      </c>
      <c r="BH397" s="42">
        <f>SUMIF(Calculs!$B$32:$B$36,TRIM(BG397),Calculs!$C$32:$C$36)</f>
        <v>0</v>
      </c>
      <c r="BI397" s="42">
        <f>IF(T397&lt;&gt;"",IF(LEFT(T397,1)="S", SUMIF(Calculs!$B$67:$B$70, TRIM(BG397), Calculs!$C$67:$C$70),0),0)</f>
        <v>0</v>
      </c>
      <c r="BJ397" s="40" t="str">
        <f t="shared" si="114"/>
        <v>N</v>
      </c>
      <c r="BK397" s="219" t="str">
        <f t="shared" si="106"/>
        <v>N</v>
      </c>
      <c r="BL397" s="42">
        <f t="shared" si="115"/>
        <v>0</v>
      </c>
      <c r="BM397" s="42"/>
      <c r="BN397" s="42"/>
      <c r="BO397" s="42">
        <f>IF(B397="",0,IF(AND(BJ397="S",AR397=1), VLOOKUP(B397,Calculs!$B$94:$D$99,3), 0) + IF(AND(BK397="S",BD397=1), VLOOKUP(B397,Calculs!$B$94:$F$99,5), 0))</f>
        <v>0</v>
      </c>
      <c r="BP397" s="40" t="str">
        <f t="shared" si="107"/>
        <v/>
      </c>
      <c r="BQ397" s="219" t="str">
        <f t="shared" si="108"/>
        <v/>
      </c>
      <c r="BR397" s="264" t="str">
        <f t="shared" si="109"/>
        <v/>
      </c>
      <c r="BS397" s="264" t="str">
        <f t="shared" si="110"/>
        <v/>
      </c>
    </row>
    <row r="398" spans="1:71" ht="12.75" customHeight="1">
      <c r="A398" s="217" t="str">
        <f>IF(' Peticions ET'!A388="", "",' Peticions ET'!A388)</f>
        <v/>
      </c>
      <c r="B398" s="167" t="str">
        <f t="shared" si="111"/>
        <v/>
      </c>
      <c r="C398" s="167" t="str">
        <f>IF(' Peticions ET'!B388="", "",' Peticions ET'!B388)</f>
        <v/>
      </c>
      <c r="D398" s="167" t="str">
        <f>IF(' Peticions ET'!C388="", "",' Peticions ET'!C388)</f>
        <v/>
      </c>
      <c r="E398" s="167" t="str">
        <f>IF(' Peticions ET'!D388="", "",' Peticions ET'!D388)</f>
        <v/>
      </c>
      <c r="F398" s="166" t="str">
        <f>IF(' Peticions ET'!E388="", "",' Peticions ET'!E388)</f>
        <v/>
      </c>
      <c r="G398" s="166" t="str">
        <f>IF(' Peticions ET'!F388="", "",' Peticions ET'!F388)</f>
        <v/>
      </c>
      <c r="H398" s="30" t="str">
        <f>IF(' Peticions ET'!G388="", "",' Peticions ET'!G388)</f>
        <v/>
      </c>
      <c r="I398" s="40" t="str">
        <f>IF(' Peticions ET'!H388="", "",' Peticions ET'!H388)</f>
        <v/>
      </c>
      <c r="J398" s="40" t="str">
        <f>IF(' Peticions ET'!I388="", "",' Peticions ET'!I388)</f>
        <v/>
      </c>
      <c r="K398" s="40" t="str">
        <f>IF(' Peticions ET'!J388="", "",' Peticions ET'!J388)</f>
        <v/>
      </c>
      <c r="L398" s="30" t="str">
        <f>IF(' Peticions ET'!K388="", "",' Peticions ET'!K388)</f>
        <v/>
      </c>
      <c r="M398" s="30" t="str">
        <f>IF(' Peticions ET'!L388="", "",' Peticions ET'!L388)</f>
        <v/>
      </c>
      <c r="N398" s="30" t="str">
        <f>IF(' Peticions ET'!M388="", "",' Peticions ET'!M388)</f>
        <v/>
      </c>
      <c r="O398" s="40" t="str">
        <f>IF(' Peticions ET'!O388="", "",' Peticions ET'!O388)</f>
        <v/>
      </c>
      <c r="P398" s="7" t="str">
        <f>IF(' Peticions ET'!N388="", "",' Peticions ET'!N388)</f>
        <v/>
      </c>
      <c r="Q398" s="31" t="str">
        <f>IF(' Peticions ET'!R388="", "",' Peticions ET'!R388)</f>
        <v/>
      </c>
      <c r="R398" s="31" t="str">
        <f>IF(' Peticions ET'!S388="", "",' Peticions ET'!S388)</f>
        <v/>
      </c>
      <c r="S398" t="str">
        <f>IF(' Peticions ET'!P388="", "",' Peticions ET'!P388)</f>
        <v/>
      </c>
      <c r="T398" s="264" t="str">
        <f>IF(' Peticions ET'!Q388="", "",' Peticions ET'!Q388)</f>
        <v/>
      </c>
      <c r="U398" s="1"/>
      <c r="V398" s="1"/>
      <c r="W398" s="3"/>
      <c r="X398" s="31"/>
      <c r="Y398" s="31"/>
      <c r="Z398" s="31"/>
      <c r="AA398" s="32"/>
      <c r="AB398" s="33"/>
      <c r="AC398" s="33"/>
      <c r="AD398" s="33"/>
      <c r="AE398" s="33"/>
      <c r="AF398" s="34"/>
      <c r="AG398" s="34"/>
      <c r="AH398" s="34"/>
      <c r="AI398" s="34"/>
      <c r="AJ398" s="35" t="str">
        <f>IF(' Peticions ET'!Z388="", "",' Peticions ET'!Z388)</f>
        <v/>
      </c>
      <c r="AK398" s="143"/>
      <c r="AL398" s="36"/>
      <c r="AM398" s="37" t="str">
        <f t="shared" si="97"/>
        <v/>
      </c>
      <c r="AN398" s="38" t="str">
        <f t="shared" si="98"/>
        <v/>
      </c>
      <c r="AO398" s="39" t="str">
        <f t="shared" si="99"/>
        <v/>
      </c>
      <c r="AP398" s="40" t="str">
        <f t="shared" si="100"/>
        <v/>
      </c>
      <c r="AQ398" s="229" t="str">
        <f t="shared" si="101"/>
        <v/>
      </c>
      <c r="AR398" s="220">
        <f>IF(A398="",0,IF(BJ398="S",COUNTIF($AQ$17:AQ398,AQ398),0))</f>
        <v>0</v>
      </c>
      <c r="AS398" s="41" t="str">
        <f t="shared" si="112"/>
        <v/>
      </c>
      <c r="AT398" s="42">
        <f xml:space="preserve"> IF(AS398&lt;&gt;"",VLOOKUP(AS398,Calculs!$B$2:$C$34,2,FALSE),0)</f>
        <v>0</v>
      </c>
      <c r="AU398" s="42">
        <f>IF(I398&lt;&gt;"",IF(LEFT(I398,1)="S", Calculs!$C$63,0),0)</f>
        <v>0</v>
      </c>
      <c r="AV398" s="42">
        <f>IF(J398&lt;&gt;"",IF(LEFT(J398,1)="S", Calculs!$C$53,0),0)</f>
        <v>0</v>
      </c>
      <c r="AW398" s="42">
        <f>IF(K398&lt;&gt;"",IF(LEFT(K398,1)="S", Calculs!$C$54,0),0)</f>
        <v>0</v>
      </c>
      <c r="AX398" s="43" t="str">
        <f t="shared" si="102"/>
        <v/>
      </c>
      <c r="AY398" s="43" t="str">
        <f t="shared" si="103"/>
        <v/>
      </c>
      <c r="AZ398" s="43">
        <f>SUMIF(Calculs!$B$2:$B$34,AX398,Calculs!$C$2:$C$34)</f>
        <v>0</v>
      </c>
      <c r="BA398" s="42">
        <f>IF(O398&lt;&gt;"",IF(LEFT(O398,1)="S", Calculs!$C$54,0),0)</f>
        <v>0</v>
      </c>
      <c r="BB398" s="42">
        <f>IF(P398&lt;&gt;"",IF(LEFT(P398,1)="S", Calculs!$C$53,0),0)</f>
        <v>0</v>
      </c>
      <c r="BC398" s="229" t="str">
        <f t="shared" si="104"/>
        <v/>
      </c>
      <c r="BD398" s="220">
        <f>IF(A398="",0, IF(BK398="S",COUNTIF($BC$17:BC398,BC398),0))</f>
        <v>0</v>
      </c>
      <c r="BE398" s="42">
        <f xml:space="preserve"> IF(Q398&lt;&gt;"",IF(Q398&lt;&gt;"Sense monitor",VLOOKUP(_xlfn.CONCAT(LEFT(Q398,2),IF(BF398="NO",".SA",".AA")),Calculs!$B$41:$C$48,2,FALSE),0),0)</f>
        <v>0</v>
      </c>
      <c r="BF398" s="42" t="str">
        <f t="shared" si="105"/>
        <v>NO</v>
      </c>
      <c r="BG398" s="43" t="str">
        <f t="shared" si="113"/>
        <v/>
      </c>
      <c r="BH398" s="42">
        <f>SUMIF(Calculs!$B$32:$B$36,TRIM(BG398),Calculs!$C$32:$C$36)</f>
        <v>0</v>
      </c>
      <c r="BI398" s="42">
        <f>IF(T398&lt;&gt;"",IF(LEFT(T398,1)="S", SUMIF(Calculs!$B$67:$B$70, TRIM(BG398), Calculs!$C$67:$C$70),0),0)</f>
        <v>0</v>
      </c>
      <c r="BJ398" s="40" t="str">
        <f t="shared" si="114"/>
        <v>N</v>
      </c>
      <c r="BK398" s="219" t="str">
        <f t="shared" si="106"/>
        <v>N</v>
      </c>
      <c r="BL398" s="42">
        <f t="shared" si="115"/>
        <v>0</v>
      </c>
      <c r="BM398" s="42"/>
      <c r="BN398" s="42"/>
      <c r="BO398" s="42">
        <f>IF(B398="",0,IF(AND(BJ398="S",AR398=1), VLOOKUP(B398,Calculs!$B$94:$D$99,3), 0) + IF(AND(BK398="S",BD398=1), VLOOKUP(B398,Calculs!$B$94:$F$99,5), 0))</f>
        <v>0</v>
      </c>
      <c r="BP398" s="40" t="str">
        <f t="shared" si="107"/>
        <v/>
      </c>
      <c r="BQ398" s="219" t="str">
        <f t="shared" si="108"/>
        <v/>
      </c>
      <c r="BR398" s="264" t="str">
        <f t="shared" si="109"/>
        <v/>
      </c>
      <c r="BS398" s="264" t="str">
        <f t="shared" si="110"/>
        <v/>
      </c>
    </row>
    <row r="399" spans="1:71" ht="12.75" customHeight="1">
      <c r="A399" s="217" t="str">
        <f>IF(' Peticions ET'!A389="", "",' Peticions ET'!A389)</f>
        <v/>
      </c>
      <c r="B399" s="167" t="str">
        <f t="shared" si="111"/>
        <v/>
      </c>
      <c r="C399" s="167" t="str">
        <f>IF(' Peticions ET'!B389="", "",' Peticions ET'!B389)</f>
        <v/>
      </c>
      <c r="D399" s="167" t="str">
        <f>IF(' Peticions ET'!C389="", "",' Peticions ET'!C389)</f>
        <v/>
      </c>
      <c r="E399" s="167" t="str">
        <f>IF(' Peticions ET'!D389="", "",' Peticions ET'!D389)</f>
        <v/>
      </c>
      <c r="F399" s="166" t="str">
        <f>IF(' Peticions ET'!E389="", "",' Peticions ET'!E389)</f>
        <v/>
      </c>
      <c r="G399" s="166" t="str">
        <f>IF(' Peticions ET'!F389="", "",' Peticions ET'!F389)</f>
        <v/>
      </c>
      <c r="H399" s="30" t="str">
        <f>IF(' Peticions ET'!G389="", "",' Peticions ET'!G389)</f>
        <v/>
      </c>
      <c r="I399" s="40" t="str">
        <f>IF(' Peticions ET'!H389="", "",' Peticions ET'!H389)</f>
        <v/>
      </c>
      <c r="J399" s="40" t="str">
        <f>IF(' Peticions ET'!I389="", "",' Peticions ET'!I389)</f>
        <v/>
      </c>
      <c r="K399" s="40" t="str">
        <f>IF(' Peticions ET'!J389="", "",' Peticions ET'!J389)</f>
        <v/>
      </c>
      <c r="L399" s="30" t="str">
        <f>IF(' Peticions ET'!K389="", "",' Peticions ET'!K389)</f>
        <v/>
      </c>
      <c r="M399" s="30" t="str">
        <f>IF(' Peticions ET'!L389="", "",' Peticions ET'!L389)</f>
        <v/>
      </c>
      <c r="N399" s="30" t="str">
        <f>IF(' Peticions ET'!M389="", "",' Peticions ET'!M389)</f>
        <v/>
      </c>
      <c r="O399" s="40" t="str">
        <f>IF(' Peticions ET'!O389="", "",' Peticions ET'!O389)</f>
        <v/>
      </c>
      <c r="P399" s="7" t="str">
        <f>IF(' Peticions ET'!N389="", "",' Peticions ET'!N389)</f>
        <v/>
      </c>
      <c r="Q399" s="31" t="str">
        <f>IF(' Peticions ET'!R389="", "",' Peticions ET'!R389)</f>
        <v/>
      </c>
      <c r="R399" s="31" t="str">
        <f>IF(' Peticions ET'!S389="", "",' Peticions ET'!S389)</f>
        <v/>
      </c>
      <c r="S399" t="str">
        <f>IF(' Peticions ET'!P389="", "",' Peticions ET'!P389)</f>
        <v/>
      </c>
      <c r="T399" s="264" t="str">
        <f>IF(' Peticions ET'!Q389="", "",' Peticions ET'!Q389)</f>
        <v/>
      </c>
      <c r="U399" s="1"/>
      <c r="V399" s="1"/>
      <c r="W399" s="3"/>
      <c r="X399" s="31"/>
      <c r="Y399" s="31"/>
      <c r="Z399" s="31"/>
      <c r="AA399" s="32"/>
      <c r="AB399" s="33"/>
      <c r="AC399" s="33"/>
      <c r="AD399" s="33"/>
      <c r="AE399" s="33"/>
      <c r="AF399" s="34"/>
      <c r="AG399" s="34"/>
      <c r="AH399" s="34"/>
      <c r="AI399" s="34"/>
      <c r="AJ399" s="35" t="str">
        <f>IF(' Peticions ET'!Z389="", "",' Peticions ET'!Z389)</f>
        <v/>
      </c>
      <c r="AK399" s="143"/>
      <c r="AL399" s="36"/>
      <c r="AM399" s="37" t="str">
        <f t="shared" si="97"/>
        <v/>
      </c>
      <c r="AN399" s="38" t="str">
        <f t="shared" si="98"/>
        <v/>
      </c>
      <c r="AO399" s="39" t="str">
        <f t="shared" si="99"/>
        <v/>
      </c>
      <c r="AP399" s="40" t="str">
        <f t="shared" si="100"/>
        <v/>
      </c>
      <c r="AQ399" s="229" t="str">
        <f t="shared" si="101"/>
        <v/>
      </c>
      <c r="AR399" s="220">
        <f>IF(A399="",0,IF(BJ399="S",COUNTIF($AQ$17:AQ399,AQ399),0))</f>
        <v>0</v>
      </c>
      <c r="AS399" s="41" t="str">
        <f t="shared" si="112"/>
        <v/>
      </c>
      <c r="AT399" s="42">
        <f xml:space="preserve"> IF(AS399&lt;&gt;"",VLOOKUP(AS399,Calculs!$B$2:$C$34,2,FALSE),0)</f>
        <v>0</v>
      </c>
      <c r="AU399" s="42">
        <f>IF(I399&lt;&gt;"",IF(LEFT(I399,1)="S", Calculs!$C$63,0),0)</f>
        <v>0</v>
      </c>
      <c r="AV399" s="42">
        <f>IF(J399&lt;&gt;"",IF(LEFT(J399,1)="S", Calculs!$C$53,0),0)</f>
        <v>0</v>
      </c>
      <c r="AW399" s="42">
        <f>IF(K399&lt;&gt;"",IF(LEFT(K399,1)="S", Calculs!$C$54,0),0)</f>
        <v>0</v>
      </c>
      <c r="AX399" s="43" t="str">
        <f t="shared" si="102"/>
        <v/>
      </c>
      <c r="AY399" s="43" t="str">
        <f t="shared" si="103"/>
        <v/>
      </c>
      <c r="AZ399" s="43">
        <f>SUMIF(Calculs!$B$2:$B$34,AX399,Calculs!$C$2:$C$34)</f>
        <v>0</v>
      </c>
      <c r="BA399" s="42">
        <f>IF(O399&lt;&gt;"",IF(LEFT(O399,1)="S", Calculs!$C$54,0),0)</f>
        <v>0</v>
      </c>
      <c r="BB399" s="42">
        <f>IF(P399&lt;&gt;"",IF(LEFT(P399,1)="S", Calculs!$C$53,0),0)</f>
        <v>0</v>
      </c>
      <c r="BC399" s="229" t="str">
        <f t="shared" si="104"/>
        <v/>
      </c>
      <c r="BD399" s="220">
        <f>IF(A399="",0, IF(BK399="S",COUNTIF($BC$17:BC399,BC399),0))</f>
        <v>0</v>
      </c>
      <c r="BE399" s="42">
        <f xml:space="preserve"> IF(Q399&lt;&gt;"",IF(Q399&lt;&gt;"Sense monitor",VLOOKUP(_xlfn.CONCAT(LEFT(Q399,2),IF(BF399="NO",".SA",".AA")),Calculs!$B$41:$C$48,2,FALSE),0),0)</f>
        <v>0</v>
      </c>
      <c r="BF399" s="42" t="str">
        <f t="shared" si="105"/>
        <v>NO</v>
      </c>
      <c r="BG399" s="43" t="str">
        <f t="shared" si="113"/>
        <v/>
      </c>
      <c r="BH399" s="42">
        <f>SUMIF(Calculs!$B$32:$B$36,TRIM(BG399),Calculs!$C$32:$C$36)</f>
        <v>0</v>
      </c>
      <c r="BI399" s="42">
        <f>IF(T399&lt;&gt;"",IF(LEFT(T399,1)="S", SUMIF(Calculs!$B$67:$B$70, TRIM(BG399), Calculs!$C$67:$C$70),0),0)</f>
        <v>0</v>
      </c>
      <c r="BJ399" s="40" t="str">
        <f t="shared" si="114"/>
        <v>N</v>
      </c>
      <c r="BK399" s="219" t="str">
        <f t="shared" si="106"/>
        <v>N</v>
      </c>
      <c r="BL399" s="42">
        <f t="shared" si="115"/>
        <v>0</v>
      </c>
      <c r="BM399" s="42"/>
      <c r="BN399" s="42"/>
      <c r="BO399" s="42">
        <f>IF(B399="",0,IF(AND(BJ399="S",AR399=1), VLOOKUP(B399,Calculs!$B$94:$D$99,3), 0) + IF(AND(BK399="S",BD399=1), VLOOKUP(B399,Calculs!$B$94:$F$99,5), 0))</f>
        <v>0</v>
      </c>
      <c r="BP399" s="40" t="str">
        <f t="shared" si="107"/>
        <v/>
      </c>
      <c r="BQ399" s="219" t="str">
        <f t="shared" si="108"/>
        <v/>
      </c>
      <c r="BR399" s="264" t="str">
        <f t="shared" si="109"/>
        <v/>
      </c>
      <c r="BS399" s="264" t="str">
        <f t="shared" si="110"/>
        <v/>
      </c>
    </row>
    <row r="400" spans="1:71" ht="12.75" customHeight="1">
      <c r="A400" s="217" t="str">
        <f>IF(' Peticions ET'!A390="", "",' Peticions ET'!A390)</f>
        <v/>
      </c>
      <c r="B400" s="167" t="str">
        <f t="shared" si="111"/>
        <v/>
      </c>
      <c r="C400" s="167" t="str">
        <f>IF(' Peticions ET'!B390="", "",' Peticions ET'!B390)</f>
        <v/>
      </c>
      <c r="D400" s="167" t="str">
        <f>IF(' Peticions ET'!C390="", "",' Peticions ET'!C390)</f>
        <v/>
      </c>
      <c r="E400" s="167" t="str">
        <f>IF(' Peticions ET'!D390="", "",' Peticions ET'!D390)</f>
        <v/>
      </c>
      <c r="F400" s="166" t="str">
        <f>IF(' Peticions ET'!E390="", "",' Peticions ET'!E390)</f>
        <v/>
      </c>
      <c r="G400" s="166" t="str">
        <f>IF(' Peticions ET'!F390="", "",' Peticions ET'!F390)</f>
        <v/>
      </c>
      <c r="H400" s="30" t="str">
        <f>IF(' Peticions ET'!G390="", "",' Peticions ET'!G390)</f>
        <v/>
      </c>
      <c r="I400" s="40" t="str">
        <f>IF(' Peticions ET'!H390="", "",' Peticions ET'!H390)</f>
        <v/>
      </c>
      <c r="J400" s="40" t="str">
        <f>IF(' Peticions ET'!I390="", "",' Peticions ET'!I390)</f>
        <v/>
      </c>
      <c r="K400" s="40" t="str">
        <f>IF(' Peticions ET'!J390="", "",' Peticions ET'!J390)</f>
        <v/>
      </c>
      <c r="L400" s="30" t="str">
        <f>IF(' Peticions ET'!K390="", "",' Peticions ET'!K390)</f>
        <v/>
      </c>
      <c r="M400" s="30" t="str">
        <f>IF(' Peticions ET'!L390="", "",' Peticions ET'!L390)</f>
        <v/>
      </c>
      <c r="N400" s="30" t="str">
        <f>IF(' Peticions ET'!M390="", "",' Peticions ET'!M390)</f>
        <v/>
      </c>
      <c r="O400" s="40" t="str">
        <f>IF(' Peticions ET'!O390="", "",' Peticions ET'!O390)</f>
        <v/>
      </c>
      <c r="P400" s="7" t="str">
        <f>IF(' Peticions ET'!N390="", "",' Peticions ET'!N390)</f>
        <v/>
      </c>
      <c r="Q400" s="31" t="str">
        <f>IF(' Peticions ET'!R390="", "",' Peticions ET'!R390)</f>
        <v/>
      </c>
      <c r="R400" s="31" t="str">
        <f>IF(' Peticions ET'!S390="", "",' Peticions ET'!S390)</f>
        <v/>
      </c>
      <c r="S400" t="str">
        <f>IF(' Peticions ET'!P390="", "",' Peticions ET'!P390)</f>
        <v/>
      </c>
      <c r="T400" s="264" t="str">
        <f>IF(' Peticions ET'!Q390="", "",' Peticions ET'!Q390)</f>
        <v/>
      </c>
      <c r="U400" s="1"/>
      <c r="V400" s="1"/>
      <c r="W400" s="3"/>
      <c r="X400" s="31"/>
      <c r="Y400" s="31"/>
      <c r="Z400" s="31"/>
      <c r="AA400" s="32"/>
      <c r="AB400" s="33"/>
      <c r="AC400" s="33"/>
      <c r="AD400" s="33"/>
      <c r="AE400" s="33"/>
      <c r="AF400" s="34"/>
      <c r="AG400" s="34"/>
      <c r="AH400" s="34"/>
      <c r="AI400" s="34"/>
      <c r="AJ400" s="35" t="str">
        <f>IF(' Peticions ET'!Z390="", "",' Peticions ET'!Z390)</f>
        <v/>
      </c>
      <c r="AK400" s="143"/>
      <c r="AL400" s="36"/>
      <c r="AM400" s="37" t="str">
        <f t="shared" si="97"/>
        <v/>
      </c>
      <c r="AN400" s="38" t="str">
        <f t="shared" si="98"/>
        <v/>
      </c>
      <c r="AO400" s="39" t="str">
        <f t="shared" si="99"/>
        <v/>
      </c>
      <c r="AP400" s="40" t="str">
        <f t="shared" si="100"/>
        <v/>
      </c>
      <c r="AQ400" s="229" t="str">
        <f t="shared" si="101"/>
        <v/>
      </c>
      <c r="AR400" s="220">
        <f>IF(A400="",0,IF(BJ400="S",COUNTIF($AQ$17:AQ400,AQ400),0))</f>
        <v>0</v>
      </c>
      <c r="AS400" s="41" t="str">
        <f t="shared" si="112"/>
        <v/>
      </c>
      <c r="AT400" s="42">
        <f xml:space="preserve"> IF(AS400&lt;&gt;"",VLOOKUP(AS400,Calculs!$B$2:$C$34,2,FALSE),0)</f>
        <v>0</v>
      </c>
      <c r="AU400" s="42">
        <f>IF(I400&lt;&gt;"",IF(LEFT(I400,1)="S", Calculs!$C$63,0),0)</f>
        <v>0</v>
      </c>
      <c r="AV400" s="42">
        <f>IF(J400&lt;&gt;"",IF(LEFT(J400,1)="S", Calculs!$C$53,0),0)</f>
        <v>0</v>
      </c>
      <c r="AW400" s="42">
        <f>IF(K400&lt;&gt;"",IF(LEFT(K400,1)="S", Calculs!$C$54,0),0)</f>
        <v>0</v>
      </c>
      <c r="AX400" s="43" t="str">
        <f t="shared" si="102"/>
        <v/>
      </c>
      <c r="AY400" s="43" t="str">
        <f t="shared" si="103"/>
        <v/>
      </c>
      <c r="AZ400" s="43">
        <f>SUMIF(Calculs!$B$2:$B$34,AX400,Calculs!$C$2:$C$34)</f>
        <v>0</v>
      </c>
      <c r="BA400" s="42">
        <f>IF(O400&lt;&gt;"",IF(LEFT(O400,1)="S", Calculs!$C$54,0),0)</f>
        <v>0</v>
      </c>
      <c r="BB400" s="42">
        <f>IF(P400&lt;&gt;"",IF(LEFT(P400,1)="S", Calculs!$C$53,0),0)</f>
        <v>0</v>
      </c>
      <c r="BC400" s="229" t="str">
        <f t="shared" si="104"/>
        <v/>
      </c>
      <c r="BD400" s="220">
        <f>IF(A400="",0, IF(BK400="S",COUNTIF($BC$17:BC400,BC400),0))</f>
        <v>0</v>
      </c>
      <c r="BE400" s="42">
        <f xml:space="preserve"> IF(Q400&lt;&gt;"",IF(Q400&lt;&gt;"Sense monitor",VLOOKUP(_xlfn.CONCAT(LEFT(Q400,2),IF(BF400="NO",".SA",".AA")),Calculs!$B$41:$C$48,2,FALSE),0),0)</f>
        <v>0</v>
      </c>
      <c r="BF400" s="42" t="str">
        <f t="shared" si="105"/>
        <v>NO</v>
      </c>
      <c r="BG400" s="43" t="str">
        <f t="shared" si="113"/>
        <v/>
      </c>
      <c r="BH400" s="42">
        <f>SUMIF(Calculs!$B$32:$B$36,TRIM(BG400),Calculs!$C$32:$C$36)</f>
        <v>0</v>
      </c>
      <c r="BI400" s="42">
        <f>IF(T400&lt;&gt;"",IF(LEFT(T400,1)="S", SUMIF(Calculs!$B$67:$B$70, TRIM(BG400), Calculs!$C$67:$C$70),0),0)</f>
        <v>0</v>
      </c>
      <c r="BJ400" s="40" t="str">
        <f t="shared" si="114"/>
        <v>N</v>
      </c>
      <c r="BK400" s="219" t="str">
        <f t="shared" si="106"/>
        <v>N</v>
      </c>
      <c r="BL400" s="42">
        <f t="shared" si="115"/>
        <v>0</v>
      </c>
      <c r="BM400" s="42"/>
      <c r="BN400" s="42"/>
      <c r="BO400" s="42">
        <f>IF(B400="",0,IF(AND(BJ400="S",AR400=1), VLOOKUP(B400,Calculs!$B$94:$D$99,3), 0) + IF(AND(BK400="S",BD400=1), VLOOKUP(B400,Calculs!$B$94:$F$99,5), 0))</f>
        <v>0</v>
      </c>
      <c r="BP400" s="40" t="str">
        <f t="shared" si="107"/>
        <v/>
      </c>
      <c r="BQ400" s="219" t="str">
        <f t="shared" si="108"/>
        <v/>
      </c>
      <c r="BR400" s="264" t="str">
        <f t="shared" si="109"/>
        <v/>
      </c>
      <c r="BS400" s="264" t="str">
        <f t="shared" si="110"/>
        <v/>
      </c>
    </row>
    <row r="401" spans="1:71" ht="12.75" customHeight="1">
      <c r="A401" s="217" t="str">
        <f>IF(' Peticions ET'!A391="", "",' Peticions ET'!A391)</f>
        <v/>
      </c>
      <c r="B401" s="167" t="str">
        <f t="shared" si="111"/>
        <v/>
      </c>
      <c r="C401" s="167" t="str">
        <f>IF(' Peticions ET'!B391="", "",' Peticions ET'!B391)</f>
        <v/>
      </c>
      <c r="D401" s="167" t="str">
        <f>IF(' Peticions ET'!C391="", "",' Peticions ET'!C391)</f>
        <v/>
      </c>
      <c r="E401" s="167" t="str">
        <f>IF(' Peticions ET'!D391="", "",' Peticions ET'!D391)</f>
        <v/>
      </c>
      <c r="F401" s="166" t="str">
        <f>IF(' Peticions ET'!E391="", "",' Peticions ET'!E391)</f>
        <v/>
      </c>
      <c r="G401" s="166" t="str">
        <f>IF(' Peticions ET'!F391="", "",' Peticions ET'!F391)</f>
        <v/>
      </c>
      <c r="H401" s="30" t="str">
        <f>IF(' Peticions ET'!G391="", "",' Peticions ET'!G391)</f>
        <v/>
      </c>
      <c r="I401" s="40" t="str">
        <f>IF(' Peticions ET'!H391="", "",' Peticions ET'!H391)</f>
        <v/>
      </c>
      <c r="J401" s="40" t="str">
        <f>IF(' Peticions ET'!I391="", "",' Peticions ET'!I391)</f>
        <v/>
      </c>
      <c r="K401" s="40" t="str">
        <f>IF(' Peticions ET'!J391="", "",' Peticions ET'!J391)</f>
        <v/>
      </c>
      <c r="L401" s="30" t="str">
        <f>IF(' Peticions ET'!K391="", "",' Peticions ET'!K391)</f>
        <v/>
      </c>
      <c r="M401" s="30" t="str">
        <f>IF(' Peticions ET'!L391="", "",' Peticions ET'!L391)</f>
        <v/>
      </c>
      <c r="N401" s="30" t="str">
        <f>IF(' Peticions ET'!M391="", "",' Peticions ET'!M391)</f>
        <v/>
      </c>
      <c r="O401" s="40" t="str">
        <f>IF(' Peticions ET'!O391="", "",' Peticions ET'!O391)</f>
        <v/>
      </c>
      <c r="P401" s="7" t="str">
        <f>IF(' Peticions ET'!N391="", "",' Peticions ET'!N391)</f>
        <v/>
      </c>
      <c r="Q401" s="31" t="str">
        <f>IF(' Peticions ET'!R391="", "",' Peticions ET'!R391)</f>
        <v/>
      </c>
      <c r="R401" s="31" t="str">
        <f>IF(' Peticions ET'!S391="", "",' Peticions ET'!S391)</f>
        <v/>
      </c>
      <c r="S401" t="str">
        <f>IF(' Peticions ET'!P391="", "",' Peticions ET'!P391)</f>
        <v/>
      </c>
      <c r="T401" s="264" t="str">
        <f>IF(' Peticions ET'!Q391="", "",' Peticions ET'!Q391)</f>
        <v/>
      </c>
      <c r="U401" s="1"/>
      <c r="V401" s="1"/>
      <c r="W401" s="3"/>
      <c r="X401" s="31"/>
      <c r="Y401" s="31"/>
      <c r="Z401" s="31"/>
      <c r="AA401" s="32"/>
      <c r="AB401" s="33"/>
      <c r="AC401" s="33"/>
      <c r="AD401" s="33"/>
      <c r="AE401" s="33"/>
      <c r="AF401" s="34"/>
      <c r="AG401" s="34"/>
      <c r="AH401" s="34"/>
      <c r="AI401" s="34"/>
      <c r="AJ401" s="35" t="str">
        <f>IF(' Peticions ET'!Z391="", "",' Peticions ET'!Z391)</f>
        <v/>
      </c>
      <c r="AK401" s="143"/>
      <c r="AL401" s="36"/>
      <c r="AM401" s="37" t="str">
        <f t="shared" ref="AM401:AM464" si="116">$AM$12</f>
        <v/>
      </c>
      <c r="AN401" s="38" t="str">
        <f t="shared" ref="AN401:AN464" si="117">$AN$12</f>
        <v/>
      </c>
      <c r="AO401" s="39" t="str">
        <f t="shared" ref="AO401:AO464" si="118">IF(LEFT(B401,3)="Dir", "Sí","")</f>
        <v/>
      </c>
      <c r="AP401" s="40" t="str">
        <f t="shared" ref="AP401:AP464" si="119">IF(LEFT(B401,3)="Dir", "DIR"&amp;AN401, IF(LEFT(B401,3)="PDI", B401, IF(LEFT(B401,5)="PAS t", "PAST",B401)))</f>
        <v/>
      </c>
      <c r="AQ401" s="229" t="str">
        <f t="shared" ref="AQ401:AQ464" si="120">IF(BJ401="S",CONCATENATE(A401,".",AP401,".",BJ401),"")</f>
        <v/>
      </c>
      <c r="AR401" s="220">
        <f>IF(A401="",0,IF(BJ401="S",COUNTIF($AQ$17:AQ401,AQ401),0))</f>
        <v>0</v>
      </c>
      <c r="AS401" s="41" t="str">
        <f t="shared" si="112"/>
        <v/>
      </c>
      <c r="AT401" s="42">
        <f xml:space="preserve"> IF(AS401&lt;&gt;"",VLOOKUP(AS401,Calculs!$B$2:$C$34,2,FALSE),0)</f>
        <v>0</v>
      </c>
      <c r="AU401" s="42">
        <f>IF(I401&lt;&gt;"",IF(LEFT(I401,1)="S", Calculs!$C$63,0),0)</f>
        <v>0</v>
      </c>
      <c r="AV401" s="42">
        <f>IF(J401&lt;&gt;"",IF(LEFT(J401,1)="S", Calculs!$C$53,0),0)</f>
        <v>0</v>
      </c>
      <c r="AW401" s="42">
        <f>IF(K401&lt;&gt;"",IF(LEFT(K401,1)="S", Calculs!$C$54,0),0)</f>
        <v>0</v>
      </c>
      <c r="AX401" s="43" t="str">
        <f t="shared" ref="AX401:AX464" si="121">IF(L401&lt;&gt;"",CONCATENATE(LEFT(L401,3),IF(M401="Linux",".L",".W")),"")</f>
        <v/>
      </c>
      <c r="AY401" s="43" t="str">
        <f t="shared" ref="AY401:AY464" si="122">IF(AX401&lt;&gt;"",IF(LEFT(N401,3)="Com","Compacte",IF(LEFT(N401,3)="Min","Minitorre","?")),"")</f>
        <v/>
      </c>
      <c r="AZ401" s="43">
        <f>SUMIF(Calculs!$B$2:$B$34,AX401,Calculs!$C$2:$C$34)</f>
        <v>0</v>
      </c>
      <c r="BA401" s="42">
        <f>IF(O401&lt;&gt;"",IF(LEFT(O401,1)="S", Calculs!$C$54,0),0)</f>
        <v>0</v>
      </c>
      <c r="BB401" s="42">
        <f>IF(P401&lt;&gt;"",IF(LEFT(P401,1)="S", Calculs!$C$53,0),0)</f>
        <v>0</v>
      </c>
      <c r="BC401" s="229" t="str">
        <f t="shared" ref="BC401:BC464" si="123">IF(BK401="S",CONCATENATE(A401,".",AP401,".",BK401),"")</f>
        <v/>
      </c>
      <c r="BD401" s="220">
        <f>IF(A401="",0, IF(BK401="S",COUNTIF($BC$17:BC401,BC401),0))</f>
        <v>0</v>
      </c>
      <c r="BE401" s="42">
        <f xml:space="preserve"> IF(Q401&lt;&gt;"",IF(Q401&lt;&gt;"Sense monitor",VLOOKUP(_xlfn.CONCAT(LEFT(Q401,2),IF(BF401="NO",".SA",".AA")),Calculs!$B$41:$C$48,2,FALSE),0),0)</f>
        <v>0</v>
      </c>
      <c r="BF401" s="42" t="str">
        <f t="shared" ref="BF401:BF464" si="124">IF(LEFT(R401,1)="S","SI","NO")</f>
        <v>NO</v>
      </c>
      <c r="BG401" s="43" t="str">
        <f t="shared" si="113"/>
        <v/>
      </c>
      <c r="BH401" s="42">
        <f>SUMIF(Calculs!$B$32:$B$36,TRIM(BG401),Calculs!$C$32:$C$36)</f>
        <v>0</v>
      </c>
      <c r="BI401" s="42">
        <f>IF(T401&lt;&gt;"",IF(LEFT(T401,1)="S", SUMIF(Calculs!$B$67:$B$70, TRIM(BG401), Calculs!$C$67:$C$70),0),0)</f>
        <v>0</v>
      </c>
      <c r="BJ401" s="40" t="str">
        <f t="shared" si="114"/>
        <v>N</v>
      </c>
      <c r="BK401" s="219" t="str">
        <f t="shared" ref="BK401:BK464" si="125">IF(Q401&lt;&gt;"",IF(LEFT(Q401,1)="M","S","N"),"N")</f>
        <v>N</v>
      </c>
      <c r="BL401" s="42">
        <f t="shared" si="115"/>
        <v>0</v>
      </c>
      <c r="BM401" s="42"/>
      <c r="BN401" s="42"/>
      <c r="BO401" s="42">
        <f>IF(B401="",0,IF(AND(BJ401="S",AR401=1), VLOOKUP(B401,Calculs!$B$94:$D$99,3), 0) + IF(AND(BK401="S",BD401=1), VLOOKUP(B401,Calculs!$B$94:$F$99,5), 0))</f>
        <v>0</v>
      </c>
      <c r="BP401" s="40" t="str">
        <f t="shared" ref="BP401:BP464" si="126">IF(AND(BJ401="S",AR401=1 ),AP401,"")</f>
        <v/>
      </c>
      <c r="BQ401" s="219" t="str">
        <f t="shared" ref="BQ401:BQ464" si="127">IF(AND(BK401="S",BD401=1),AP401,"")</f>
        <v/>
      </c>
      <c r="BR401" s="264" t="str">
        <f t="shared" ref="BR401:BR464" si="128">IF(BJ401="S",AP401,"")</f>
        <v/>
      </c>
      <c r="BS401" s="264" t="str">
        <f t="shared" ref="BS401:BS464" si="129">IF(BK401="S",AP401,"")</f>
        <v/>
      </c>
    </row>
    <row r="402" spans="1:71" ht="12.75" customHeight="1">
      <c r="A402" s="217" t="str">
        <f>IF(' Peticions ET'!A392="", "",' Peticions ET'!A392)</f>
        <v/>
      </c>
      <c r="B402" s="167" t="str">
        <f t="shared" ref="B402:B465" si="130">IF(OR(A402&lt;&gt;"",F402&lt;&gt;""),"PDI TC","")</f>
        <v/>
      </c>
      <c r="C402" s="167" t="str">
        <f>IF(' Peticions ET'!B392="", "",' Peticions ET'!B392)</f>
        <v/>
      </c>
      <c r="D402" s="167" t="str">
        <f>IF(' Peticions ET'!C392="", "",' Peticions ET'!C392)</f>
        <v/>
      </c>
      <c r="E402" s="167" t="str">
        <f>IF(' Peticions ET'!D392="", "",' Peticions ET'!D392)</f>
        <v/>
      </c>
      <c r="F402" s="166" t="str">
        <f>IF(' Peticions ET'!E392="", "",' Peticions ET'!E392)</f>
        <v/>
      </c>
      <c r="G402" s="166" t="str">
        <f>IF(' Peticions ET'!F392="", "",' Peticions ET'!F392)</f>
        <v/>
      </c>
      <c r="H402" s="30" t="str">
        <f>IF(' Peticions ET'!G392="", "",' Peticions ET'!G392)</f>
        <v/>
      </c>
      <c r="I402" s="40" t="str">
        <f>IF(' Peticions ET'!H392="", "",' Peticions ET'!H392)</f>
        <v/>
      </c>
      <c r="J402" s="40" t="str">
        <f>IF(' Peticions ET'!I392="", "",' Peticions ET'!I392)</f>
        <v/>
      </c>
      <c r="K402" s="40" t="str">
        <f>IF(' Peticions ET'!J392="", "",' Peticions ET'!J392)</f>
        <v/>
      </c>
      <c r="L402" s="30" t="str">
        <f>IF(' Peticions ET'!K392="", "",' Peticions ET'!K392)</f>
        <v/>
      </c>
      <c r="M402" s="30" t="str">
        <f>IF(' Peticions ET'!L392="", "",' Peticions ET'!L392)</f>
        <v/>
      </c>
      <c r="N402" s="30" t="str">
        <f>IF(' Peticions ET'!M392="", "",' Peticions ET'!M392)</f>
        <v/>
      </c>
      <c r="O402" s="40" t="str">
        <f>IF(' Peticions ET'!O392="", "",' Peticions ET'!O392)</f>
        <v/>
      </c>
      <c r="P402" s="7" t="str">
        <f>IF(' Peticions ET'!N392="", "",' Peticions ET'!N392)</f>
        <v/>
      </c>
      <c r="Q402" s="31" t="str">
        <f>IF(' Peticions ET'!R392="", "",' Peticions ET'!R392)</f>
        <v/>
      </c>
      <c r="R402" s="31" t="str">
        <f>IF(' Peticions ET'!S392="", "",' Peticions ET'!S392)</f>
        <v/>
      </c>
      <c r="S402" t="str">
        <f>IF(' Peticions ET'!P392="", "",' Peticions ET'!P392)</f>
        <v/>
      </c>
      <c r="T402" s="264" t="str">
        <f>IF(' Peticions ET'!Q392="", "",' Peticions ET'!Q392)</f>
        <v/>
      </c>
      <c r="U402" s="1"/>
      <c r="V402" s="1"/>
      <c r="W402" s="3"/>
      <c r="X402" s="31"/>
      <c r="Y402" s="31"/>
      <c r="Z402" s="31"/>
      <c r="AA402" s="32"/>
      <c r="AB402" s="33"/>
      <c r="AC402" s="33"/>
      <c r="AD402" s="33"/>
      <c r="AE402" s="33"/>
      <c r="AF402" s="34"/>
      <c r="AG402" s="34"/>
      <c r="AH402" s="34"/>
      <c r="AI402" s="34"/>
      <c r="AJ402" s="35" t="str">
        <f>IF(' Peticions ET'!Z392="", "",' Peticions ET'!Z392)</f>
        <v/>
      </c>
      <c r="AK402" s="143"/>
      <c r="AL402" s="36"/>
      <c r="AM402" s="37" t="str">
        <f t="shared" si="116"/>
        <v/>
      </c>
      <c r="AN402" s="38" t="str">
        <f t="shared" si="117"/>
        <v/>
      </c>
      <c r="AO402" s="39" t="str">
        <f t="shared" si="118"/>
        <v/>
      </c>
      <c r="AP402" s="40" t="str">
        <f t="shared" si="119"/>
        <v/>
      </c>
      <c r="AQ402" s="229" t="str">
        <f t="shared" si="120"/>
        <v/>
      </c>
      <c r="AR402" s="220">
        <f>IF(A402="",0,IF(BJ402="S",COUNTIF($AQ$17:AQ402,AQ402),0))</f>
        <v>0</v>
      </c>
      <c r="AS402" s="41" t="str">
        <f t="shared" ref="AS402:AS465" si="131">IF(G402&lt;&gt;"",CONCATENATE(LEFT(G402,2),IF(H402="Linux",".L",".W")),"")</f>
        <v/>
      </c>
      <c r="AT402" s="42">
        <f xml:space="preserve"> IF(AS402&lt;&gt;"",VLOOKUP(AS402,Calculs!$B$2:$C$34,2,FALSE),0)</f>
        <v>0</v>
      </c>
      <c r="AU402" s="42">
        <f>IF(I402&lt;&gt;"",IF(LEFT(I402,1)="S", Calculs!$C$63,0),0)</f>
        <v>0</v>
      </c>
      <c r="AV402" s="42">
        <f>IF(J402&lt;&gt;"",IF(LEFT(J402,1)="S", Calculs!$C$53,0),0)</f>
        <v>0</v>
      </c>
      <c r="AW402" s="42">
        <f>IF(K402&lt;&gt;"",IF(LEFT(K402,1)="S", Calculs!$C$54,0),0)</f>
        <v>0</v>
      </c>
      <c r="AX402" s="43" t="str">
        <f t="shared" si="121"/>
        <v/>
      </c>
      <c r="AY402" s="43" t="str">
        <f t="shared" si="122"/>
        <v/>
      </c>
      <c r="AZ402" s="43">
        <f>SUMIF(Calculs!$B$2:$B$34,AX402,Calculs!$C$2:$C$34)</f>
        <v>0</v>
      </c>
      <c r="BA402" s="42">
        <f>IF(O402&lt;&gt;"",IF(LEFT(O402,1)="S", Calculs!$C$54,0),0)</f>
        <v>0</v>
      </c>
      <c r="BB402" s="42">
        <f>IF(P402&lt;&gt;"",IF(LEFT(P402,1)="S", Calculs!$C$53,0),0)</f>
        <v>0</v>
      </c>
      <c r="BC402" s="229" t="str">
        <f t="shared" si="123"/>
        <v/>
      </c>
      <c r="BD402" s="220">
        <f>IF(A402="",0, IF(BK402="S",COUNTIF($BC$17:BC402,BC402),0))</f>
        <v>0</v>
      </c>
      <c r="BE402" s="42">
        <f xml:space="preserve"> IF(Q402&lt;&gt;"",IF(Q402&lt;&gt;"Sense monitor",VLOOKUP(_xlfn.CONCAT(LEFT(Q402,2),IF(BF402="NO",".SA",".AA")),Calculs!$B$41:$C$48,2,FALSE),0),0)</f>
        <v>0</v>
      </c>
      <c r="BF402" s="42" t="str">
        <f t="shared" si="124"/>
        <v>NO</v>
      </c>
      <c r="BG402" s="43" t="str">
        <f t="shared" ref="BG402:BG465" si="132">IF(S402&lt;&gt;"",IF(LEFT(S402,2)="MA","MAir",IF(LEFT(S402,1)="i","iMac", IF(LEFT(S402,2)="Mi","Mini", IF(LEFT(S402,2)="MP","MPro","")))),"")</f>
        <v/>
      </c>
      <c r="BH402" s="42">
        <f>SUMIF(Calculs!$B$32:$B$36,TRIM(BG402),Calculs!$C$32:$C$36)</f>
        <v>0</v>
      </c>
      <c r="BI402" s="42">
        <f>IF(T402&lt;&gt;"",IF(LEFT(T402,1)="S", SUMIF(Calculs!$B$67:$B$70, TRIM(BG402), Calculs!$C$67:$C$70),0),0)</f>
        <v>0</v>
      </c>
      <c r="BJ402" s="40" t="str">
        <f t="shared" ref="BJ402:BJ465" si="133">IF(IF(AS402&lt;&gt;"",1,0) + IF(AX402&lt;&gt;"",1,0)+IF(BG402&lt;&gt;"",1,0)&gt;0,"S","N")</f>
        <v>N</v>
      </c>
      <c r="BK402" s="219" t="str">
        <f t="shared" si="125"/>
        <v>N</v>
      </c>
      <c r="BL402" s="42">
        <f t="shared" ref="BL402:BL465" si="134">AT402+AU402+AV402+AW402+AZ402+BA402+BB402+BI402+BE402+BH402</f>
        <v>0</v>
      </c>
      <c r="BM402" s="42"/>
      <c r="BN402" s="42"/>
      <c r="BO402" s="42">
        <f>IF(B402="",0,IF(AND(BJ402="S",AR402=1), VLOOKUP(B402,Calculs!$B$94:$D$99,3), 0) + IF(AND(BK402="S",BD402=1), VLOOKUP(B402,Calculs!$B$94:$F$99,5), 0))</f>
        <v>0</v>
      </c>
      <c r="BP402" s="40" t="str">
        <f t="shared" si="126"/>
        <v/>
      </c>
      <c r="BQ402" s="219" t="str">
        <f t="shared" si="127"/>
        <v/>
      </c>
      <c r="BR402" s="264" t="str">
        <f t="shared" si="128"/>
        <v/>
      </c>
      <c r="BS402" s="264" t="str">
        <f t="shared" si="129"/>
        <v/>
      </c>
    </row>
    <row r="403" spans="1:71" ht="12.75" customHeight="1">
      <c r="A403" s="217" t="str">
        <f>IF(' Peticions ET'!A393="", "",' Peticions ET'!A393)</f>
        <v/>
      </c>
      <c r="B403" s="167" t="str">
        <f t="shared" si="130"/>
        <v/>
      </c>
      <c r="C403" s="167" t="str">
        <f>IF(' Peticions ET'!B393="", "",' Peticions ET'!B393)</f>
        <v/>
      </c>
      <c r="D403" s="167" t="str">
        <f>IF(' Peticions ET'!C393="", "",' Peticions ET'!C393)</f>
        <v/>
      </c>
      <c r="E403" s="167" t="str">
        <f>IF(' Peticions ET'!D393="", "",' Peticions ET'!D393)</f>
        <v/>
      </c>
      <c r="F403" s="166" t="str">
        <f>IF(' Peticions ET'!E393="", "",' Peticions ET'!E393)</f>
        <v/>
      </c>
      <c r="G403" s="166" t="str">
        <f>IF(' Peticions ET'!F393="", "",' Peticions ET'!F393)</f>
        <v/>
      </c>
      <c r="H403" s="30" t="str">
        <f>IF(' Peticions ET'!G393="", "",' Peticions ET'!G393)</f>
        <v/>
      </c>
      <c r="I403" s="40" t="str">
        <f>IF(' Peticions ET'!H393="", "",' Peticions ET'!H393)</f>
        <v/>
      </c>
      <c r="J403" s="40" t="str">
        <f>IF(' Peticions ET'!I393="", "",' Peticions ET'!I393)</f>
        <v/>
      </c>
      <c r="K403" s="40" t="str">
        <f>IF(' Peticions ET'!J393="", "",' Peticions ET'!J393)</f>
        <v/>
      </c>
      <c r="L403" s="30" t="str">
        <f>IF(' Peticions ET'!K393="", "",' Peticions ET'!K393)</f>
        <v/>
      </c>
      <c r="M403" s="30" t="str">
        <f>IF(' Peticions ET'!L393="", "",' Peticions ET'!L393)</f>
        <v/>
      </c>
      <c r="N403" s="30" t="str">
        <f>IF(' Peticions ET'!M393="", "",' Peticions ET'!M393)</f>
        <v/>
      </c>
      <c r="O403" s="40" t="str">
        <f>IF(' Peticions ET'!O393="", "",' Peticions ET'!O393)</f>
        <v/>
      </c>
      <c r="P403" s="7" t="str">
        <f>IF(' Peticions ET'!N393="", "",' Peticions ET'!N393)</f>
        <v/>
      </c>
      <c r="Q403" s="31" t="str">
        <f>IF(' Peticions ET'!R393="", "",' Peticions ET'!R393)</f>
        <v/>
      </c>
      <c r="R403" s="31" t="str">
        <f>IF(' Peticions ET'!S393="", "",' Peticions ET'!S393)</f>
        <v/>
      </c>
      <c r="S403" t="str">
        <f>IF(' Peticions ET'!P393="", "",' Peticions ET'!P393)</f>
        <v/>
      </c>
      <c r="T403" s="264" t="str">
        <f>IF(' Peticions ET'!Q393="", "",' Peticions ET'!Q393)</f>
        <v/>
      </c>
      <c r="U403" s="1"/>
      <c r="V403" s="1"/>
      <c r="W403" s="3"/>
      <c r="X403" s="31"/>
      <c r="Y403" s="31"/>
      <c r="Z403" s="31"/>
      <c r="AA403" s="32"/>
      <c r="AB403" s="33"/>
      <c r="AC403" s="33"/>
      <c r="AD403" s="33"/>
      <c r="AE403" s="33"/>
      <c r="AF403" s="34"/>
      <c r="AG403" s="34"/>
      <c r="AH403" s="34"/>
      <c r="AI403" s="34"/>
      <c r="AJ403" s="35" t="str">
        <f>IF(' Peticions ET'!Z393="", "",' Peticions ET'!Z393)</f>
        <v/>
      </c>
      <c r="AK403" s="143"/>
      <c r="AL403" s="36"/>
      <c r="AM403" s="37" t="str">
        <f t="shared" si="116"/>
        <v/>
      </c>
      <c r="AN403" s="38" t="str">
        <f t="shared" si="117"/>
        <v/>
      </c>
      <c r="AO403" s="39" t="str">
        <f t="shared" si="118"/>
        <v/>
      </c>
      <c r="AP403" s="40" t="str">
        <f t="shared" si="119"/>
        <v/>
      </c>
      <c r="AQ403" s="229" t="str">
        <f t="shared" si="120"/>
        <v/>
      </c>
      <c r="AR403" s="220">
        <f>IF(A403="",0,IF(BJ403="S",COUNTIF($AQ$17:AQ403,AQ403),0))</f>
        <v>0</v>
      </c>
      <c r="AS403" s="41" t="str">
        <f t="shared" si="131"/>
        <v/>
      </c>
      <c r="AT403" s="42">
        <f xml:space="preserve"> IF(AS403&lt;&gt;"",VLOOKUP(AS403,Calculs!$B$2:$C$34,2,FALSE),0)</f>
        <v>0</v>
      </c>
      <c r="AU403" s="42">
        <f>IF(I403&lt;&gt;"",IF(LEFT(I403,1)="S", Calculs!$C$63,0),0)</f>
        <v>0</v>
      </c>
      <c r="AV403" s="42">
        <f>IF(J403&lt;&gt;"",IF(LEFT(J403,1)="S", Calculs!$C$53,0),0)</f>
        <v>0</v>
      </c>
      <c r="AW403" s="42">
        <f>IF(K403&lt;&gt;"",IF(LEFT(K403,1)="S", Calculs!$C$54,0),0)</f>
        <v>0</v>
      </c>
      <c r="AX403" s="43" t="str">
        <f t="shared" si="121"/>
        <v/>
      </c>
      <c r="AY403" s="43" t="str">
        <f t="shared" si="122"/>
        <v/>
      </c>
      <c r="AZ403" s="43">
        <f>SUMIF(Calculs!$B$2:$B$34,AX403,Calculs!$C$2:$C$34)</f>
        <v>0</v>
      </c>
      <c r="BA403" s="42">
        <f>IF(O403&lt;&gt;"",IF(LEFT(O403,1)="S", Calculs!$C$54,0),0)</f>
        <v>0</v>
      </c>
      <c r="BB403" s="42">
        <f>IF(P403&lt;&gt;"",IF(LEFT(P403,1)="S", Calculs!$C$53,0),0)</f>
        <v>0</v>
      </c>
      <c r="BC403" s="229" t="str">
        <f t="shared" si="123"/>
        <v/>
      </c>
      <c r="BD403" s="220">
        <f>IF(A403="",0, IF(BK403="S",COUNTIF($BC$17:BC403,BC403),0))</f>
        <v>0</v>
      </c>
      <c r="BE403" s="42">
        <f xml:space="preserve"> IF(Q403&lt;&gt;"",IF(Q403&lt;&gt;"Sense monitor",VLOOKUP(_xlfn.CONCAT(LEFT(Q403,2),IF(BF403="NO",".SA",".AA")),Calculs!$B$41:$C$48,2,FALSE),0),0)</f>
        <v>0</v>
      </c>
      <c r="BF403" s="42" t="str">
        <f t="shared" si="124"/>
        <v>NO</v>
      </c>
      <c r="BG403" s="43" t="str">
        <f t="shared" si="132"/>
        <v/>
      </c>
      <c r="BH403" s="42">
        <f>SUMIF(Calculs!$B$32:$B$36,TRIM(BG403),Calculs!$C$32:$C$36)</f>
        <v>0</v>
      </c>
      <c r="BI403" s="42">
        <f>IF(T403&lt;&gt;"",IF(LEFT(T403,1)="S", SUMIF(Calculs!$B$67:$B$70, TRIM(BG403), Calculs!$C$67:$C$70),0),0)</f>
        <v>0</v>
      </c>
      <c r="BJ403" s="40" t="str">
        <f t="shared" si="133"/>
        <v>N</v>
      </c>
      <c r="BK403" s="219" t="str">
        <f t="shared" si="125"/>
        <v>N</v>
      </c>
      <c r="BL403" s="42">
        <f t="shared" si="134"/>
        <v>0</v>
      </c>
      <c r="BM403" s="42"/>
      <c r="BN403" s="42"/>
      <c r="BO403" s="42">
        <f>IF(B403="",0,IF(AND(BJ403="S",AR403=1), VLOOKUP(B403,Calculs!$B$94:$D$99,3), 0) + IF(AND(BK403="S",BD403=1), VLOOKUP(B403,Calculs!$B$94:$F$99,5), 0))</f>
        <v>0</v>
      </c>
      <c r="BP403" s="40" t="str">
        <f t="shared" si="126"/>
        <v/>
      </c>
      <c r="BQ403" s="219" t="str">
        <f t="shared" si="127"/>
        <v/>
      </c>
      <c r="BR403" s="264" t="str">
        <f t="shared" si="128"/>
        <v/>
      </c>
      <c r="BS403" s="264" t="str">
        <f t="shared" si="129"/>
        <v/>
      </c>
    </row>
    <row r="404" spans="1:71" ht="12.75" customHeight="1">
      <c r="A404" s="217" t="str">
        <f>IF(' Peticions ET'!A394="", "",' Peticions ET'!A394)</f>
        <v/>
      </c>
      <c r="B404" s="167" t="str">
        <f t="shared" si="130"/>
        <v/>
      </c>
      <c r="C404" s="167" t="str">
        <f>IF(' Peticions ET'!B394="", "",' Peticions ET'!B394)</f>
        <v/>
      </c>
      <c r="D404" s="167" t="str">
        <f>IF(' Peticions ET'!C394="", "",' Peticions ET'!C394)</f>
        <v/>
      </c>
      <c r="E404" s="167" t="str">
        <f>IF(' Peticions ET'!D394="", "",' Peticions ET'!D394)</f>
        <v/>
      </c>
      <c r="F404" s="166" t="str">
        <f>IF(' Peticions ET'!E394="", "",' Peticions ET'!E394)</f>
        <v/>
      </c>
      <c r="G404" s="166" t="str">
        <f>IF(' Peticions ET'!F394="", "",' Peticions ET'!F394)</f>
        <v/>
      </c>
      <c r="H404" s="30" t="str">
        <f>IF(' Peticions ET'!G394="", "",' Peticions ET'!G394)</f>
        <v/>
      </c>
      <c r="I404" s="40" t="str">
        <f>IF(' Peticions ET'!H394="", "",' Peticions ET'!H394)</f>
        <v/>
      </c>
      <c r="J404" s="40" t="str">
        <f>IF(' Peticions ET'!I394="", "",' Peticions ET'!I394)</f>
        <v/>
      </c>
      <c r="K404" s="40" t="str">
        <f>IF(' Peticions ET'!J394="", "",' Peticions ET'!J394)</f>
        <v/>
      </c>
      <c r="L404" s="30" t="str">
        <f>IF(' Peticions ET'!K394="", "",' Peticions ET'!K394)</f>
        <v/>
      </c>
      <c r="M404" s="30" t="str">
        <f>IF(' Peticions ET'!L394="", "",' Peticions ET'!L394)</f>
        <v/>
      </c>
      <c r="N404" s="30" t="str">
        <f>IF(' Peticions ET'!M394="", "",' Peticions ET'!M394)</f>
        <v/>
      </c>
      <c r="O404" s="40" t="str">
        <f>IF(' Peticions ET'!O394="", "",' Peticions ET'!O394)</f>
        <v/>
      </c>
      <c r="P404" s="7" t="str">
        <f>IF(' Peticions ET'!N394="", "",' Peticions ET'!N394)</f>
        <v/>
      </c>
      <c r="Q404" s="31" t="str">
        <f>IF(' Peticions ET'!R394="", "",' Peticions ET'!R394)</f>
        <v/>
      </c>
      <c r="R404" s="31" t="str">
        <f>IF(' Peticions ET'!S394="", "",' Peticions ET'!S394)</f>
        <v/>
      </c>
      <c r="S404" t="str">
        <f>IF(' Peticions ET'!P394="", "",' Peticions ET'!P394)</f>
        <v/>
      </c>
      <c r="T404" s="264" t="str">
        <f>IF(' Peticions ET'!Q394="", "",' Peticions ET'!Q394)</f>
        <v/>
      </c>
      <c r="U404" s="1"/>
      <c r="V404" s="1"/>
      <c r="W404" s="3"/>
      <c r="X404" s="31"/>
      <c r="Y404" s="31"/>
      <c r="Z404" s="31"/>
      <c r="AA404" s="32"/>
      <c r="AB404" s="33"/>
      <c r="AC404" s="33"/>
      <c r="AD404" s="33"/>
      <c r="AE404" s="33"/>
      <c r="AF404" s="34"/>
      <c r="AG404" s="34"/>
      <c r="AH404" s="34"/>
      <c r="AI404" s="34"/>
      <c r="AJ404" s="35" t="str">
        <f>IF(' Peticions ET'!Z394="", "",' Peticions ET'!Z394)</f>
        <v/>
      </c>
      <c r="AK404" s="143"/>
      <c r="AL404" s="36"/>
      <c r="AM404" s="37" t="str">
        <f t="shared" si="116"/>
        <v/>
      </c>
      <c r="AN404" s="38" t="str">
        <f t="shared" si="117"/>
        <v/>
      </c>
      <c r="AO404" s="39" t="str">
        <f t="shared" si="118"/>
        <v/>
      </c>
      <c r="AP404" s="40" t="str">
        <f t="shared" si="119"/>
        <v/>
      </c>
      <c r="AQ404" s="229" t="str">
        <f t="shared" si="120"/>
        <v/>
      </c>
      <c r="AR404" s="220">
        <f>IF(A404="",0,IF(BJ404="S",COUNTIF($AQ$17:AQ404,AQ404),0))</f>
        <v>0</v>
      </c>
      <c r="AS404" s="41" t="str">
        <f t="shared" si="131"/>
        <v/>
      </c>
      <c r="AT404" s="42">
        <f xml:space="preserve"> IF(AS404&lt;&gt;"",VLOOKUP(AS404,Calculs!$B$2:$C$34,2,FALSE),0)</f>
        <v>0</v>
      </c>
      <c r="AU404" s="42">
        <f>IF(I404&lt;&gt;"",IF(LEFT(I404,1)="S", Calculs!$C$63,0),0)</f>
        <v>0</v>
      </c>
      <c r="AV404" s="42">
        <f>IF(J404&lt;&gt;"",IF(LEFT(J404,1)="S", Calculs!$C$53,0),0)</f>
        <v>0</v>
      </c>
      <c r="AW404" s="42">
        <f>IF(K404&lt;&gt;"",IF(LEFT(K404,1)="S", Calculs!$C$54,0),0)</f>
        <v>0</v>
      </c>
      <c r="AX404" s="43" t="str">
        <f t="shared" si="121"/>
        <v/>
      </c>
      <c r="AY404" s="43" t="str">
        <f t="shared" si="122"/>
        <v/>
      </c>
      <c r="AZ404" s="43">
        <f>SUMIF(Calculs!$B$2:$B$34,AX404,Calculs!$C$2:$C$34)</f>
        <v>0</v>
      </c>
      <c r="BA404" s="42">
        <f>IF(O404&lt;&gt;"",IF(LEFT(O404,1)="S", Calculs!$C$54,0),0)</f>
        <v>0</v>
      </c>
      <c r="BB404" s="42">
        <f>IF(P404&lt;&gt;"",IF(LEFT(P404,1)="S", Calculs!$C$53,0),0)</f>
        <v>0</v>
      </c>
      <c r="BC404" s="229" t="str">
        <f t="shared" si="123"/>
        <v/>
      </c>
      <c r="BD404" s="220">
        <f>IF(A404="",0, IF(BK404="S",COUNTIF($BC$17:BC404,BC404),0))</f>
        <v>0</v>
      </c>
      <c r="BE404" s="42">
        <f xml:space="preserve"> IF(Q404&lt;&gt;"",IF(Q404&lt;&gt;"Sense monitor",VLOOKUP(_xlfn.CONCAT(LEFT(Q404,2),IF(BF404="NO",".SA",".AA")),Calculs!$B$41:$C$48,2,FALSE),0),0)</f>
        <v>0</v>
      </c>
      <c r="BF404" s="42" t="str">
        <f t="shared" si="124"/>
        <v>NO</v>
      </c>
      <c r="BG404" s="43" t="str">
        <f t="shared" si="132"/>
        <v/>
      </c>
      <c r="BH404" s="42">
        <f>SUMIF(Calculs!$B$32:$B$36,TRIM(BG404),Calculs!$C$32:$C$36)</f>
        <v>0</v>
      </c>
      <c r="BI404" s="42">
        <f>IF(T404&lt;&gt;"",IF(LEFT(T404,1)="S", SUMIF(Calculs!$B$67:$B$70, TRIM(BG404), Calculs!$C$67:$C$70),0),0)</f>
        <v>0</v>
      </c>
      <c r="BJ404" s="40" t="str">
        <f t="shared" si="133"/>
        <v>N</v>
      </c>
      <c r="BK404" s="219" t="str">
        <f t="shared" si="125"/>
        <v>N</v>
      </c>
      <c r="BL404" s="42">
        <f t="shared" si="134"/>
        <v>0</v>
      </c>
      <c r="BM404" s="42"/>
      <c r="BN404" s="42"/>
      <c r="BO404" s="42">
        <f>IF(B404="",0,IF(AND(BJ404="S",AR404=1), VLOOKUP(B404,Calculs!$B$94:$D$99,3), 0) + IF(AND(BK404="S",BD404=1), VLOOKUP(B404,Calculs!$B$94:$F$99,5), 0))</f>
        <v>0</v>
      </c>
      <c r="BP404" s="40" t="str">
        <f t="shared" si="126"/>
        <v/>
      </c>
      <c r="BQ404" s="219" t="str">
        <f t="shared" si="127"/>
        <v/>
      </c>
      <c r="BR404" s="264" t="str">
        <f t="shared" si="128"/>
        <v/>
      </c>
      <c r="BS404" s="264" t="str">
        <f t="shared" si="129"/>
        <v/>
      </c>
    </row>
    <row r="405" spans="1:71" ht="12.75" customHeight="1">
      <c r="A405" s="217" t="str">
        <f>IF(' Peticions ET'!A395="", "",' Peticions ET'!A395)</f>
        <v/>
      </c>
      <c r="B405" s="167" t="str">
        <f t="shared" si="130"/>
        <v/>
      </c>
      <c r="C405" s="167" t="str">
        <f>IF(' Peticions ET'!B395="", "",' Peticions ET'!B395)</f>
        <v/>
      </c>
      <c r="D405" s="167" t="str">
        <f>IF(' Peticions ET'!C395="", "",' Peticions ET'!C395)</f>
        <v/>
      </c>
      <c r="E405" s="167" t="str">
        <f>IF(' Peticions ET'!D395="", "",' Peticions ET'!D395)</f>
        <v/>
      </c>
      <c r="F405" s="166" t="str">
        <f>IF(' Peticions ET'!E395="", "",' Peticions ET'!E395)</f>
        <v/>
      </c>
      <c r="G405" s="166" t="str">
        <f>IF(' Peticions ET'!F395="", "",' Peticions ET'!F395)</f>
        <v/>
      </c>
      <c r="H405" s="30" t="str">
        <f>IF(' Peticions ET'!G395="", "",' Peticions ET'!G395)</f>
        <v/>
      </c>
      <c r="I405" s="40" t="str">
        <f>IF(' Peticions ET'!H395="", "",' Peticions ET'!H395)</f>
        <v/>
      </c>
      <c r="J405" s="40" t="str">
        <f>IF(' Peticions ET'!I395="", "",' Peticions ET'!I395)</f>
        <v/>
      </c>
      <c r="K405" s="40" t="str">
        <f>IF(' Peticions ET'!J395="", "",' Peticions ET'!J395)</f>
        <v/>
      </c>
      <c r="L405" s="30" t="str">
        <f>IF(' Peticions ET'!K395="", "",' Peticions ET'!K395)</f>
        <v/>
      </c>
      <c r="M405" s="30" t="str">
        <f>IF(' Peticions ET'!L395="", "",' Peticions ET'!L395)</f>
        <v/>
      </c>
      <c r="N405" s="30" t="str">
        <f>IF(' Peticions ET'!M395="", "",' Peticions ET'!M395)</f>
        <v/>
      </c>
      <c r="O405" s="40" t="str">
        <f>IF(' Peticions ET'!O395="", "",' Peticions ET'!O395)</f>
        <v/>
      </c>
      <c r="P405" s="7" t="str">
        <f>IF(' Peticions ET'!N395="", "",' Peticions ET'!N395)</f>
        <v/>
      </c>
      <c r="Q405" s="31" t="str">
        <f>IF(' Peticions ET'!R395="", "",' Peticions ET'!R395)</f>
        <v/>
      </c>
      <c r="R405" s="31" t="str">
        <f>IF(' Peticions ET'!S395="", "",' Peticions ET'!S395)</f>
        <v/>
      </c>
      <c r="S405" t="str">
        <f>IF(' Peticions ET'!P395="", "",' Peticions ET'!P395)</f>
        <v/>
      </c>
      <c r="T405" s="264" t="str">
        <f>IF(' Peticions ET'!Q395="", "",' Peticions ET'!Q395)</f>
        <v/>
      </c>
      <c r="U405" s="1"/>
      <c r="V405" s="1"/>
      <c r="W405" s="3"/>
      <c r="X405" s="31"/>
      <c r="Y405" s="31"/>
      <c r="Z405" s="31"/>
      <c r="AA405" s="32"/>
      <c r="AB405" s="33"/>
      <c r="AC405" s="33"/>
      <c r="AD405" s="33"/>
      <c r="AE405" s="33"/>
      <c r="AF405" s="34"/>
      <c r="AG405" s="34"/>
      <c r="AH405" s="34"/>
      <c r="AI405" s="34"/>
      <c r="AJ405" s="35" t="str">
        <f>IF(' Peticions ET'!Z395="", "",' Peticions ET'!Z395)</f>
        <v/>
      </c>
      <c r="AK405" s="143"/>
      <c r="AL405" s="36"/>
      <c r="AM405" s="37" t="str">
        <f t="shared" si="116"/>
        <v/>
      </c>
      <c r="AN405" s="38" t="str">
        <f t="shared" si="117"/>
        <v/>
      </c>
      <c r="AO405" s="39" t="str">
        <f t="shared" si="118"/>
        <v/>
      </c>
      <c r="AP405" s="40" t="str">
        <f t="shared" si="119"/>
        <v/>
      </c>
      <c r="AQ405" s="229" t="str">
        <f t="shared" si="120"/>
        <v/>
      </c>
      <c r="AR405" s="220">
        <f>IF(A405="",0,IF(BJ405="S",COUNTIF($AQ$17:AQ405,AQ405),0))</f>
        <v>0</v>
      </c>
      <c r="AS405" s="41" t="str">
        <f t="shared" si="131"/>
        <v/>
      </c>
      <c r="AT405" s="42">
        <f xml:space="preserve"> IF(AS405&lt;&gt;"",VLOOKUP(AS405,Calculs!$B$2:$C$34,2,FALSE),0)</f>
        <v>0</v>
      </c>
      <c r="AU405" s="42">
        <f>IF(I405&lt;&gt;"",IF(LEFT(I405,1)="S", Calculs!$C$63,0),0)</f>
        <v>0</v>
      </c>
      <c r="AV405" s="42">
        <f>IF(J405&lt;&gt;"",IF(LEFT(J405,1)="S", Calculs!$C$53,0),0)</f>
        <v>0</v>
      </c>
      <c r="AW405" s="42">
        <f>IF(K405&lt;&gt;"",IF(LEFT(K405,1)="S", Calculs!$C$54,0),0)</f>
        <v>0</v>
      </c>
      <c r="AX405" s="43" t="str">
        <f t="shared" si="121"/>
        <v/>
      </c>
      <c r="AY405" s="43" t="str">
        <f t="shared" si="122"/>
        <v/>
      </c>
      <c r="AZ405" s="43">
        <f>SUMIF(Calculs!$B$2:$B$34,AX405,Calculs!$C$2:$C$34)</f>
        <v>0</v>
      </c>
      <c r="BA405" s="42">
        <f>IF(O405&lt;&gt;"",IF(LEFT(O405,1)="S", Calculs!$C$54,0),0)</f>
        <v>0</v>
      </c>
      <c r="BB405" s="42">
        <f>IF(P405&lt;&gt;"",IF(LEFT(P405,1)="S", Calculs!$C$53,0),0)</f>
        <v>0</v>
      </c>
      <c r="BC405" s="229" t="str">
        <f t="shared" si="123"/>
        <v/>
      </c>
      <c r="BD405" s="220">
        <f>IF(A405="",0, IF(BK405="S",COUNTIF($BC$17:BC405,BC405),0))</f>
        <v>0</v>
      </c>
      <c r="BE405" s="42">
        <f xml:space="preserve"> IF(Q405&lt;&gt;"",IF(Q405&lt;&gt;"Sense monitor",VLOOKUP(_xlfn.CONCAT(LEFT(Q405,2),IF(BF405="NO",".SA",".AA")),Calculs!$B$41:$C$48,2,FALSE),0),0)</f>
        <v>0</v>
      </c>
      <c r="BF405" s="42" t="str">
        <f t="shared" si="124"/>
        <v>NO</v>
      </c>
      <c r="BG405" s="43" t="str">
        <f t="shared" si="132"/>
        <v/>
      </c>
      <c r="BH405" s="42">
        <f>SUMIF(Calculs!$B$32:$B$36,TRIM(BG405),Calculs!$C$32:$C$36)</f>
        <v>0</v>
      </c>
      <c r="BI405" s="42">
        <f>IF(T405&lt;&gt;"",IF(LEFT(T405,1)="S", SUMIF(Calculs!$B$67:$B$70, TRIM(BG405), Calculs!$C$67:$C$70),0),0)</f>
        <v>0</v>
      </c>
      <c r="BJ405" s="40" t="str">
        <f t="shared" si="133"/>
        <v>N</v>
      </c>
      <c r="BK405" s="219" t="str">
        <f t="shared" si="125"/>
        <v>N</v>
      </c>
      <c r="BL405" s="42">
        <f t="shared" si="134"/>
        <v>0</v>
      </c>
      <c r="BM405" s="42"/>
      <c r="BN405" s="42"/>
      <c r="BO405" s="42">
        <f>IF(B405="",0,IF(AND(BJ405="S",AR405=1), VLOOKUP(B405,Calculs!$B$94:$D$99,3), 0) + IF(AND(BK405="S",BD405=1), VLOOKUP(B405,Calculs!$B$94:$F$99,5), 0))</f>
        <v>0</v>
      </c>
      <c r="BP405" s="40" t="str">
        <f t="shared" si="126"/>
        <v/>
      </c>
      <c r="BQ405" s="219" t="str">
        <f t="shared" si="127"/>
        <v/>
      </c>
      <c r="BR405" s="264" t="str">
        <f t="shared" si="128"/>
        <v/>
      </c>
      <c r="BS405" s="264" t="str">
        <f t="shared" si="129"/>
        <v/>
      </c>
    </row>
    <row r="406" spans="1:71" ht="12.75" customHeight="1">
      <c r="A406" s="217" t="str">
        <f>IF(' Peticions ET'!A396="", "",' Peticions ET'!A396)</f>
        <v/>
      </c>
      <c r="B406" s="167" t="str">
        <f t="shared" si="130"/>
        <v/>
      </c>
      <c r="C406" s="167" t="str">
        <f>IF(' Peticions ET'!B396="", "",' Peticions ET'!B396)</f>
        <v/>
      </c>
      <c r="D406" s="167" t="str">
        <f>IF(' Peticions ET'!C396="", "",' Peticions ET'!C396)</f>
        <v/>
      </c>
      <c r="E406" s="167" t="str">
        <f>IF(' Peticions ET'!D396="", "",' Peticions ET'!D396)</f>
        <v/>
      </c>
      <c r="F406" s="166" t="str">
        <f>IF(' Peticions ET'!E396="", "",' Peticions ET'!E396)</f>
        <v/>
      </c>
      <c r="G406" s="166" t="str">
        <f>IF(' Peticions ET'!F396="", "",' Peticions ET'!F396)</f>
        <v/>
      </c>
      <c r="H406" s="30" t="str">
        <f>IF(' Peticions ET'!G396="", "",' Peticions ET'!G396)</f>
        <v/>
      </c>
      <c r="I406" s="40" t="str">
        <f>IF(' Peticions ET'!H396="", "",' Peticions ET'!H396)</f>
        <v/>
      </c>
      <c r="J406" s="40" t="str">
        <f>IF(' Peticions ET'!I396="", "",' Peticions ET'!I396)</f>
        <v/>
      </c>
      <c r="K406" s="40" t="str">
        <f>IF(' Peticions ET'!J396="", "",' Peticions ET'!J396)</f>
        <v/>
      </c>
      <c r="L406" s="30" t="str">
        <f>IF(' Peticions ET'!K396="", "",' Peticions ET'!K396)</f>
        <v/>
      </c>
      <c r="M406" s="30" t="str">
        <f>IF(' Peticions ET'!L396="", "",' Peticions ET'!L396)</f>
        <v/>
      </c>
      <c r="N406" s="30" t="str">
        <f>IF(' Peticions ET'!M396="", "",' Peticions ET'!M396)</f>
        <v/>
      </c>
      <c r="O406" s="40" t="str">
        <f>IF(' Peticions ET'!O396="", "",' Peticions ET'!O396)</f>
        <v/>
      </c>
      <c r="P406" s="7" t="str">
        <f>IF(' Peticions ET'!N396="", "",' Peticions ET'!N396)</f>
        <v/>
      </c>
      <c r="Q406" s="31" t="str">
        <f>IF(' Peticions ET'!R396="", "",' Peticions ET'!R396)</f>
        <v/>
      </c>
      <c r="R406" s="31" t="str">
        <f>IF(' Peticions ET'!S396="", "",' Peticions ET'!S396)</f>
        <v/>
      </c>
      <c r="S406" t="str">
        <f>IF(' Peticions ET'!P396="", "",' Peticions ET'!P396)</f>
        <v/>
      </c>
      <c r="T406" s="264" t="str">
        <f>IF(' Peticions ET'!Q396="", "",' Peticions ET'!Q396)</f>
        <v/>
      </c>
      <c r="U406" s="1"/>
      <c r="V406" s="1"/>
      <c r="W406" s="3"/>
      <c r="X406" s="31"/>
      <c r="Y406" s="31"/>
      <c r="Z406" s="31"/>
      <c r="AA406" s="32"/>
      <c r="AB406" s="33"/>
      <c r="AC406" s="33"/>
      <c r="AD406" s="33"/>
      <c r="AE406" s="33"/>
      <c r="AF406" s="34"/>
      <c r="AG406" s="34"/>
      <c r="AH406" s="34"/>
      <c r="AI406" s="34"/>
      <c r="AJ406" s="35" t="str">
        <f>IF(' Peticions ET'!Z396="", "",' Peticions ET'!Z396)</f>
        <v/>
      </c>
      <c r="AK406" s="143"/>
      <c r="AL406" s="36"/>
      <c r="AM406" s="37" t="str">
        <f t="shared" si="116"/>
        <v/>
      </c>
      <c r="AN406" s="38" t="str">
        <f t="shared" si="117"/>
        <v/>
      </c>
      <c r="AO406" s="39" t="str">
        <f t="shared" si="118"/>
        <v/>
      </c>
      <c r="AP406" s="40" t="str">
        <f t="shared" si="119"/>
        <v/>
      </c>
      <c r="AQ406" s="229" t="str">
        <f t="shared" si="120"/>
        <v/>
      </c>
      <c r="AR406" s="220">
        <f>IF(A406="",0,IF(BJ406="S",COUNTIF($AQ$17:AQ406,AQ406),0))</f>
        <v>0</v>
      </c>
      <c r="AS406" s="41" t="str">
        <f t="shared" si="131"/>
        <v/>
      </c>
      <c r="AT406" s="42">
        <f xml:space="preserve"> IF(AS406&lt;&gt;"",VLOOKUP(AS406,Calculs!$B$2:$C$34,2,FALSE),0)</f>
        <v>0</v>
      </c>
      <c r="AU406" s="42">
        <f>IF(I406&lt;&gt;"",IF(LEFT(I406,1)="S", Calculs!$C$63,0),0)</f>
        <v>0</v>
      </c>
      <c r="AV406" s="42">
        <f>IF(J406&lt;&gt;"",IF(LEFT(J406,1)="S", Calculs!$C$53,0),0)</f>
        <v>0</v>
      </c>
      <c r="AW406" s="42">
        <f>IF(K406&lt;&gt;"",IF(LEFT(K406,1)="S", Calculs!$C$54,0),0)</f>
        <v>0</v>
      </c>
      <c r="AX406" s="43" t="str">
        <f t="shared" si="121"/>
        <v/>
      </c>
      <c r="AY406" s="43" t="str">
        <f t="shared" si="122"/>
        <v/>
      </c>
      <c r="AZ406" s="43">
        <f>SUMIF(Calculs!$B$2:$B$34,AX406,Calculs!$C$2:$C$34)</f>
        <v>0</v>
      </c>
      <c r="BA406" s="42">
        <f>IF(O406&lt;&gt;"",IF(LEFT(O406,1)="S", Calculs!$C$54,0),0)</f>
        <v>0</v>
      </c>
      <c r="BB406" s="42">
        <f>IF(P406&lt;&gt;"",IF(LEFT(P406,1)="S", Calculs!$C$53,0),0)</f>
        <v>0</v>
      </c>
      <c r="BC406" s="229" t="str">
        <f t="shared" si="123"/>
        <v/>
      </c>
      <c r="BD406" s="220">
        <f>IF(A406="",0, IF(BK406="S",COUNTIF($BC$17:BC406,BC406),0))</f>
        <v>0</v>
      </c>
      <c r="BE406" s="42">
        <f xml:space="preserve"> IF(Q406&lt;&gt;"",IF(Q406&lt;&gt;"Sense monitor",VLOOKUP(_xlfn.CONCAT(LEFT(Q406,2),IF(BF406="NO",".SA",".AA")),Calculs!$B$41:$C$48,2,FALSE),0),0)</f>
        <v>0</v>
      </c>
      <c r="BF406" s="42" t="str">
        <f t="shared" si="124"/>
        <v>NO</v>
      </c>
      <c r="BG406" s="43" t="str">
        <f t="shared" si="132"/>
        <v/>
      </c>
      <c r="BH406" s="42">
        <f>SUMIF(Calculs!$B$32:$B$36,TRIM(BG406),Calculs!$C$32:$C$36)</f>
        <v>0</v>
      </c>
      <c r="BI406" s="42">
        <f>IF(T406&lt;&gt;"",IF(LEFT(T406,1)="S", SUMIF(Calculs!$B$67:$B$70, TRIM(BG406), Calculs!$C$67:$C$70),0),0)</f>
        <v>0</v>
      </c>
      <c r="BJ406" s="40" t="str">
        <f t="shared" si="133"/>
        <v>N</v>
      </c>
      <c r="BK406" s="219" t="str">
        <f t="shared" si="125"/>
        <v>N</v>
      </c>
      <c r="BL406" s="42">
        <f t="shared" si="134"/>
        <v>0</v>
      </c>
      <c r="BM406" s="42"/>
      <c r="BN406" s="42"/>
      <c r="BO406" s="42">
        <f>IF(B406="",0,IF(AND(BJ406="S",AR406=1), VLOOKUP(B406,Calculs!$B$94:$D$99,3), 0) + IF(AND(BK406="S",BD406=1), VLOOKUP(B406,Calculs!$B$94:$F$99,5), 0))</f>
        <v>0</v>
      </c>
      <c r="BP406" s="40" t="str">
        <f t="shared" si="126"/>
        <v/>
      </c>
      <c r="BQ406" s="219" t="str">
        <f t="shared" si="127"/>
        <v/>
      </c>
      <c r="BR406" s="264" t="str">
        <f t="shared" si="128"/>
        <v/>
      </c>
      <c r="BS406" s="264" t="str">
        <f t="shared" si="129"/>
        <v/>
      </c>
    </row>
    <row r="407" spans="1:71" ht="12.75" customHeight="1">
      <c r="A407" s="217" t="str">
        <f>IF(' Peticions ET'!A397="", "",' Peticions ET'!A397)</f>
        <v/>
      </c>
      <c r="B407" s="167" t="str">
        <f t="shared" si="130"/>
        <v/>
      </c>
      <c r="C407" s="167" t="str">
        <f>IF(' Peticions ET'!B397="", "",' Peticions ET'!B397)</f>
        <v/>
      </c>
      <c r="D407" s="167" t="str">
        <f>IF(' Peticions ET'!C397="", "",' Peticions ET'!C397)</f>
        <v/>
      </c>
      <c r="E407" s="167" t="str">
        <f>IF(' Peticions ET'!D397="", "",' Peticions ET'!D397)</f>
        <v/>
      </c>
      <c r="F407" s="166" t="str">
        <f>IF(' Peticions ET'!E397="", "",' Peticions ET'!E397)</f>
        <v/>
      </c>
      <c r="G407" s="166" t="str">
        <f>IF(' Peticions ET'!F397="", "",' Peticions ET'!F397)</f>
        <v/>
      </c>
      <c r="H407" s="30" t="str">
        <f>IF(' Peticions ET'!G397="", "",' Peticions ET'!G397)</f>
        <v/>
      </c>
      <c r="I407" s="40" t="str">
        <f>IF(' Peticions ET'!H397="", "",' Peticions ET'!H397)</f>
        <v/>
      </c>
      <c r="J407" s="40" t="str">
        <f>IF(' Peticions ET'!I397="", "",' Peticions ET'!I397)</f>
        <v/>
      </c>
      <c r="K407" s="40" t="str">
        <f>IF(' Peticions ET'!J397="", "",' Peticions ET'!J397)</f>
        <v/>
      </c>
      <c r="L407" s="30" t="str">
        <f>IF(' Peticions ET'!K397="", "",' Peticions ET'!K397)</f>
        <v/>
      </c>
      <c r="M407" s="30" t="str">
        <f>IF(' Peticions ET'!L397="", "",' Peticions ET'!L397)</f>
        <v/>
      </c>
      <c r="N407" s="30" t="str">
        <f>IF(' Peticions ET'!M397="", "",' Peticions ET'!M397)</f>
        <v/>
      </c>
      <c r="O407" s="40" t="str">
        <f>IF(' Peticions ET'!O397="", "",' Peticions ET'!O397)</f>
        <v/>
      </c>
      <c r="P407" s="7" t="str">
        <f>IF(' Peticions ET'!N397="", "",' Peticions ET'!N397)</f>
        <v/>
      </c>
      <c r="Q407" s="31" t="str">
        <f>IF(' Peticions ET'!R397="", "",' Peticions ET'!R397)</f>
        <v/>
      </c>
      <c r="R407" s="31" t="str">
        <f>IF(' Peticions ET'!S397="", "",' Peticions ET'!S397)</f>
        <v/>
      </c>
      <c r="S407" t="str">
        <f>IF(' Peticions ET'!P397="", "",' Peticions ET'!P397)</f>
        <v/>
      </c>
      <c r="T407" s="264" t="str">
        <f>IF(' Peticions ET'!Q397="", "",' Peticions ET'!Q397)</f>
        <v/>
      </c>
      <c r="U407" s="1"/>
      <c r="V407" s="1"/>
      <c r="W407" s="3"/>
      <c r="X407" s="31"/>
      <c r="Y407" s="31"/>
      <c r="Z407" s="31"/>
      <c r="AA407" s="32"/>
      <c r="AB407" s="33"/>
      <c r="AC407" s="33"/>
      <c r="AD407" s="33"/>
      <c r="AE407" s="33"/>
      <c r="AF407" s="34"/>
      <c r="AG407" s="34"/>
      <c r="AH407" s="34"/>
      <c r="AI407" s="34"/>
      <c r="AJ407" s="35" t="str">
        <f>IF(' Peticions ET'!Z397="", "",' Peticions ET'!Z397)</f>
        <v/>
      </c>
      <c r="AK407" s="143"/>
      <c r="AL407" s="36"/>
      <c r="AM407" s="37" t="str">
        <f t="shared" si="116"/>
        <v/>
      </c>
      <c r="AN407" s="38" t="str">
        <f t="shared" si="117"/>
        <v/>
      </c>
      <c r="AO407" s="39" t="str">
        <f t="shared" si="118"/>
        <v/>
      </c>
      <c r="AP407" s="40" t="str">
        <f t="shared" si="119"/>
        <v/>
      </c>
      <c r="AQ407" s="229" t="str">
        <f t="shared" si="120"/>
        <v/>
      </c>
      <c r="AR407" s="220">
        <f>IF(A407="",0,IF(BJ407="S",COUNTIF($AQ$17:AQ407,AQ407),0))</f>
        <v>0</v>
      </c>
      <c r="AS407" s="41" t="str">
        <f t="shared" si="131"/>
        <v/>
      </c>
      <c r="AT407" s="42">
        <f xml:space="preserve"> IF(AS407&lt;&gt;"",VLOOKUP(AS407,Calculs!$B$2:$C$34,2,FALSE),0)</f>
        <v>0</v>
      </c>
      <c r="AU407" s="42">
        <f>IF(I407&lt;&gt;"",IF(LEFT(I407,1)="S", Calculs!$C$63,0),0)</f>
        <v>0</v>
      </c>
      <c r="AV407" s="42">
        <f>IF(J407&lt;&gt;"",IF(LEFT(J407,1)="S", Calculs!$C$53,0),0)</f>
        <v>0</v>
      </c>
      <c r="AW407" s="42">
        <f>IF(K407&lt;&gt;"",IF(LEFT(K407,1)="S", Calculs!$C$54,0),0)</f>
        <v>0</v>
      </c>
      <c r="AX407" s="43" t="str">
        <f t="shared" si="121"/>
        <v/>
      </c>
      <c r="AY407" s="43" t="str">
        <f t="shared" si="122"/>
        <v/>
      </c>
      <c r="AZ407" s="43">
        <f>SUMIF(Calculs!$B$2:$B$34,AX407,Calculs!$C$2:$C$34)</f>
        <v>0</v>
      </c>
      <c r="BA407" s="42">
        <f>IF(O407&lt;&gt;"",IF(LEFT(O407,1)="S", Calculs!$C$54,0),0)</f>
        <v>0</v>
      </c>
      <c r="BB407" s="42">
        <f>IF(P407&lt;&gt;"",IF(LEFT(P407,1)="S", Calculs!$C$53,0),0)</f>
        <v>0</v>
      </c>
      <c r="BC407" s="229" t="str">
        <f t="shared" si="123"/>
        <v/>
      </c>
      <c r="BD407" s="220">
        <f>IF(A407="",0, IF(BK407="S",COUNTIF($BC$17:BC407,BC407),0))</f>
        <v>0</v>
      </c>
      <c r="BE407" s="42">
        <f xml:space="preserve"> IF(Q407&lt;&gt;"",IF(Q407&lt;&gt;"Sense monitor",VLOOKUP(_xlfn.CONCAT(LEFT(Q407,2),IF(BF407="NO",".SA",".AA")),Calculs!$B$41:$C$48,2,FALSE),0),0)</f>
        <v>0</v>
      </c>
      <c r="BF407" s="42" t="str">
        <f t="shared" si="124"/>
        <v>NO</v>
      </c>
      <c r="BG407" s="43" t="str">
        <f t="shared" si="132"/>
        <v/>
      </c>
      <c r="BH407" s="42">
        <f>SUMIF(Calculs!$B$32:$B$36,TRIM(BG407),Calculs!$C$32:$C$36)</f>
        <v>0</v>
      </c>
      <c r="BI407" s="42">
        <f>IF(T407&lt;&gt;"",IF(LEFT(T407,1)="S", SUMIF(Calculs!$B$67:$B$70, TRIM(BG407), Calculs!$C$67:$C$70),0),0)</f>
        <v>0</v>
      </c>
      <c r="BJ407" s="40" t="str">
        <f t="shared" si="133"/>
        <v>N</v>
      </c>
      <c r="BK407" s="219" t="str">
        <f t="shared" si="125"/>
        <v>N</v>
      </c>
      <c r="BL407" s="42">
        <f t="shared" si="134"/>
        <v>0</v>
      </c>
      <c r="BM407" s="42"/>
      <c r="BN407" s="42"/>
      <c r="BO407" s="42">
        <f>IF(B407="",0,IF(AND(BJ407="S",AR407=1), VLOOKUP(B407,Calculs!$B$94:$D$99,3), 0) + IF(AND(BK407="S",BD407=1), VLOOKUP(B407,Calculs!$B$94:$F$99,5), 0))</f>
        <v>0</v>
      </c>
      <c r="BP407" s="40" t="str">
        <f t="shared" si="126"/>
        <v/>
      </c>
      <c r="BQ407" s="219" t="str">
        <f t="shared" si="127"/>
        <v/>
      </c>
      <c r="BR407" s="264" t="str">
        <f t="shared" si="128"/>
        <v/>
      </c>
      <c r="BS407" s="264" t="str">
        <f t="shared" si="129"/>
        <v/>
      </c>
    </row>
    <row r="408" spans="1:71" ht="12.75" customHeight="1">
      <c r="A408" s="217" t="str">
        <f>IF(' Peticions ET'!A398="", "",' Peticions ET'!A398)</f>
        <v/>
      </c>
      <c r="B408" s="167" t="str">
        <f t="shared" si="130"/>
        <v/>
      </c>
      <c r="C408" s="167" t="str">
        <f>IF(' Peticions ET'!B398="", "",' Peticions ET'!B398)</f>
        <v/>
      </c>
      <c r="D408" s="167" t="str">
        <f>IF(' Peticions ET'!C398="", "",' Peticions ET'!C398)</f>
        <v/>
      </c>
      <c r="E408" s="167" t="str">
        <f>IF(' Peticions ET'!D398="", "",' Peticions ET'!D398)</f>
        <v/>
      </c>
      <c r="F408" s="166" t="str">
        <f>IF(' Peticions ET'!E398="", "",' Peticions ET'!E398)</f>
        <v/>
      </c>
      <c r="G408" s="166" t="str">
        <f>IF(' Peticions ET'!F398="", "",' Peticions ET'!F398)</f>
        <v/>
      </c>
      <c r="H408" s="30" t="str">
        <f>IF(' Peticions ET'!G398="", "",' Peticions ET'!G398)</f>
        <v/>
      </c>
      <c r="I408" s="40" t="str">
        <f>IF(' Peticions ET'!H398="", "",' Peticions ET'!H398)</f>
        <v/>
      </c>
      <c r="J408" s="40" t="str">
        <f>IF(' Peticions ET'!I398="", "",' Peticions ET'!I398)</f>
        <v/>
      </c>
      <c r="K408" s="40" t="str">
        <f>IF(' Peticions ET'!J398="", "",' Peticions ET'!J398)</f>
        <v/>
      </c>
      <c r="L408" s="30" t="str">
        <f>IF(' Peticions ET'!K398="", "",' Peticions ET'!K398)</f>
        <v/>
      </c>
      <c r="M408" s="30" t="str">
        <f>IF(' Peticions ET'!L398="", "",' Peticions ET'!L398)</f>
        <v/>
      </c>
      <c r="N408" s="30" t="str">
        <f>IF(' Peticions ET'!M398="", "",' Peticions ET'!M398)</f>
        <v/>
      </c>
      <c r="O408" s="40" t="str">
        <f>IF(' Peticions ET'!O398="", "",' Peticions ET'!O398)</f>
        <v/>
      </c>
      <c r="P408" s="7" t="str">
        <f>IF(' Peticions ET'!N398="", "",' Peticions ET'!N398)</f>
        <v/>
      </c>
      <c r="Q408" s="31" t="str">
        <f>IF(' Peticions ET'!R398="", "",' Peticions ET'!R398)</f>
        <v/>
      </c>
      <c r="R408" s="31" t="str">
        <f>IF(' Peticions ET'!S398="", "",' Peticions ET'!S398)</f>
        <v/>
      </c>
      <c r="S408" t="str">
        <f>IF(' Peticions ET'!P398="", "",' Peticions ET'!P398)</f>
        <v/>
      </c>
      <c r="T408" s="264" t="str">
        <f>IF(' Peticions ET'!Q398="", "",' Peticions ET'!Q398)</f>
        <v/>
      </c>
      <c r="U408" s="1"/>
      <c r="V408" s="1"/>
      <c r="W408" s="3"/>
      <c r="X408" s="31"/>
      <c r="Y408" s="31"/>
      <c r="Z408" s="31"/>
      <c r="AA408" s="32"/>
      <c r="AB408" s="33"/>
      <c r="AC408" s="33"/>
      <c r="AD408" s="33"/>
      <c r="AE408" s="33"/>
      <c r="AF408" s="34"/>
      <c r="AG408" s="34"/>
      <c r="AH408" s="34"/>
      <c r="AI408" s="34"/>
      <c r="AJ408" s="35" t="str">
        <f>IF(' Peticions ET'!Z398="", "",' Peticions ET'!Z398)</f>
        <v/>
      </c>
      <c r="AK408" s="143"/>
      <c r="AL408" s="36"/>
      <c r="AM408" s="37" t="str">
        <f t="shared" si="116"/>
        <v/>
      </c>
      <c r="AN408" s="38" t="str">
        <f t="shared" si="117"/>
        <v/>
      </c>
      <c r="AO408" s="39" t="str">
        <f t="shared" si="118"/>
        <v/>
      </c>
      <c r="AP408" s="40" t="str">
        <f t="shared" si="119"/>
        <v/>
      </c>
      <c r="AQ408" s="229" t="str">
        <f t="shared" si="120"/>
        <v/>
      </c>
      <c r="AR408" s="220">
        <f>IF(A408="",0,IF(BJ408="S",COUNTIF($AQ$17:AQ408,AQ408),0))</f>
        <v>0</v>
      </c>
      <c r="AS408" s="41" t="str">
        <f t="shared" si="131"/>
        <v/>
      </c>
      <c r="AT408" s="42">
        <f xml:space="preserve"> IF(AS408&lt;&gt;"",VLOOKUP(AS408,Calculs!$B$2:$C$34,2,FALSE),0)</f>
        <v>0</v>
      </c>
      <c r="AU408" s="42">
        <f>IF(I408&lt;&gt;"",IF(LEFT(I408,1)="S", Calculs!$C$63,0),0)</f>
        <v>0</v>
      </c>
      <c r="AV408" s="42">
        <f>IF(J408&lt;&gt;"",IF(LEFT(J408,1)="S", Calculs!$C$53,0),0)</f>
        <v>0</v>
      </c>
      <c r="AW408" s="42">
        <f>IF(K408&lt;&gt;"",IF(LEFT(K408,1)="S", Calculs!$C$54,0),0)</f>
        <v>0</v>
      </c>
      <c r="AX408" s="43" t="str">
        <f t="shared" si="121"/>
        <v/>
      </c>
      <c r="AY408" s="43" t="str">
        <f t="shared" si="122"/>
        <v/>
      </c>
      <c r="AZ408" s="43">
        <f>SUMIF(Calculs!$B$2:$B$34,AX408,Calculs!$C$2:$C$34)</f>
        <v>0</v>
      </c>
      <c r="BA408" s="42">
        <f>IF(O408&lt;&gt;"",IF(LEFT(O408,1)="S", Calculs!$C$54,0),0)</f>
        <v>0</v>
      </c>
      <c r="BB408" s="42">
        <f>IF(P408&lt;&gt;"",IF(LEFT(P408,1)="S", Calculs!$C$53,0),0)</f>
        <v>0</v>
      </c>
      <c r="BC408" s="229" t="str">
        <f t="shared" si="123"/>
        <v/>
      </c>
      <c r="BD408" s="220">
        <f>IF(A408="",0, IF(BK408="S",COUNTIF($BC$17:BC408,BC408),0))</f>
        <v>0</v>
      </c>
      <c r="BE408" s="42">
        <f xml:space="preserve"> IF(Q408&lt;&gt;"",IF(Q408&lt;&gt;"Sense monitor",VLOOKUP(_xlfn.CONCAT(LEFT(Q408,2),IF(BF408="NO",".SA",".AA")),Calculs!$B$41:$C$48,2,FALSE),0),0)</f>
        <v>0</v>
      </c>
      <c r="BF408" s="42" t="str">
        <f t="shared" si="124"/>
        <v>NO</v>
      </c>
      <c r="BG408" s="43" t="str">
        <f t="shared" si="132"/>
        <v/>
      </c>
      <c r="BH408" s="42">
        <f>SUMIF(Calculs!$B$32:$B$36,TRIM(BG408),Calculs!$C$32:$C$36)</f>
        <v>0</v>
      </c>
      <c r="BI408" s="42">
        <f>IF(T408&lt;&gt;"",IF(LEFT(T408,1)="S", SUMIF(Calculs!$B$67:$B$70, TRIM(BG408), Calculs!$C$67:$C$70),0),0)</f>
        <v>0</v>
      </c>
      <c r="BJ408" s="40" t="str">
        <f t="shared" si="133"/>
        <v>N</v>
      </c>
      <c r="BK408" s="219" t="str">
        <f t="shared" si="125"/>
        <v>N</v>
      </c>
      <c r="BL408" s="42">
        <f t="shared" si="134"/>
        <v>0</v>
      </c>
      <c r="BM408" s="42"/>
      <c r="BN408" s="42"/>
      <c r="BO408" s="42">
        <f>IF(B408="",0,IF(AND(BJ408="S",AR408=1), VLOOKUP(B408,Calculs!$B$94:$D$99,3), 0) + IF(AND(BK408="S",BD408=1), VLOOKUP(B408,Calculs!$B$94:$F$99,5), 0))</f>
        <v>0</v>
      </c>
      <c r="BP408" s="40" t="str">
        <f t="shared" si="126"/>
        <v/>
      </c>
      <c r="BQ408" s="219" t="str">
        <f t="shared" si="127"/>
        <v/>
      </c>
      <c r="BR408" s="264" t="str">
        <f t="shared" si="128"/>
        <v/>
      </c>
      <c r="BS408" s="264" t="str">
        <f t="shared" si="129"/>
        <v/>
      </c>
    </row>
    <row r="409" spans="1:71" ht="12.75" customHeight="1">
      <c r="A409" s="217" t="str">
        <f>IF(' Peticions ET'!A399="", "",' Peticions ET'!A399)</f>
        <v/>
      </c>
      <c r="B409" s="167" t="str">
        <f t="shared" si="130"/>
        <v/>
      </c>
      <c r="C409" s="167" t="str">
        <f>IF(' Peticions ET'!B399="", "",' Peticions ET'!B399)</f>
        <v/>
      </c>
      <c r="D409" s="167" t="str">
        <f>IF(' Peticions ET'!C399="", "",' Peticions ET'!C399)</f>
        <v/>
      </c>
      <c r="E409" s="167" t="str">
        <f>IF(' Peticions ET'!D399="", "",' Peticions ET'!D399)</f>
        <v/>
      </c>
      <c r="F409" s="166" t="str">
        <f>IF(' Peticions ET'!E399="", "",' Peticions ET'!E399)</f>
        <v/>
      </c>
      <c r="G409" s="166" t="str">
        <f>IF(' Peticions ET'!F399="", "",' Peticions ET'!F399)</f>
        <v/>
      </c>
      <c r="H409" s="30" t="str">
        <f>IF(' Peticions ET'!G399="", "",' Peticions ET'!G399)</f>
        <v/>
      </c>
      <c r="I409" s="40" t="str">
        <f>IF(' Peticions ET'!H399="", "",' Peticions ET'!H399)</f>
        <v/>
      </c>
      <c r="J409" s="40" t="str">
        <f>IF(' Peticions ET'!I399="", "",' Peticions ET'!I399)</f>
        <v/>
      </c>
      <c r="K409" s="40" t="str">
        <f>IF(' Peticions ET'!J399="", "",' Peticions ET'!J399)</f>
        <v/>
      </c>
      <c r="L409" s="30" t="str">
        <f>IF(' Peticions ET'!K399="", "",' Peticions ET'!K399)</f>
        <v/>
      </c>
      <c r="M409" s="30" t="str">
        <f>IF(' Peticions ET'!L399="", "",' Peticions ET'!L399)</f>
        <v/>
      </c>
      <c r="N409" s="30" t="str">
        <f>IF(' Peticions ET'!M399="", "",' Peticions ET'!M399)</f>
        <v/>
      </c>
      <c r="O409" s="40" t="str">
        <f>IF(' Peticions ET'!O399="", "",' Peticions ET'!O399)</f>
        <v/>
      </c>
      <c r="P409" s="7" t="str">
        <f>IF(' Peticions ET'!N399="", "",' Peticions ET'!N399)</f>
        <v/>
      </c>
      <c r="Q409" s="31" t="str">
        <f>IF(' Peticions ET'!R399="", "",' Peticions ET'!R399)</f>
        <v/>
      </c>
      <c r="R409" s="31" t="str">
        <f>IF(' Peticions ET'!S399="", "",' Peticions ET'!S399)</f>
        <v/>
      </c>
      <c r="S409" t="str">
        <f>IF(' Peticions ET'!P399="", "",' Peticions ET'!P399)</f>
        <v/>
      </c>
      <c r="T409" s="264" t="str">
        <f>IF(' Peticions ET'!Q399="", "",' Peticions ET'!Q399)</f>
        <v/>
      </c>
      <c r="U409" s="1"/>
      <c r="V409" s="1"/>
      <c r="W409" s="3"/>
      <c r="X409" s="31"/>
      <c r="Y409" s="31"/>
      <c r="Z409" s="31"/>
      <c r="AA409" s="32"/>
      <c r="AB409" s="33"/>
      <c r="AC409" s="33"/>
      <c r="AD409" s="33"/>
      <c r="AE409" s="33"/>
      <c r="AF409" s="34"/>
      <c r="AG409" s="34"/>
      <c r="AH409" s="34"/>
      <c r="AI409" s="34"/>
      <c r="AJ409" s="35" t="str">
        <f>IF(' Peticions ET'!Z399="", "",' Peticions ET'!Z399)</f>
        <v/>
      </c>
      <c r="AK409" s="143"/>
      <c r="AL409" s="36"/>
      <c r="AM409" s="37" t="str">
        <f t="shared" si="116"/>
        <v/>
      </c>
      <c r="AN409" s="38" t="str">
        <f t="shared" si="117"/>
        <v/>
      </c>
      <c r="AO409" s="39" t="str">
        <f t="shared" si="118"/>
        <v/>
      </c>
      <c r="AP409" s="40" t="str">
        <f t="shared" si="119"/>
        <v/>
      </c>
      <c r="AQ409" s="229" t="str">
        <f t="shared" si="120"/>
        <v/>
      </c>
      <c r="AR409" s="220">
        <f>IF(A409="",0,IF(BJ409="S",COUNTIF($AQ$17:AQ409,AQ409),0))</f>
        <v>0</v>
      </c>
      <c r="AS409" s="41" t="str">
        <f t="shared" si="131"/>
        <v/>
      </c>
      <c r="AT409" s="42">
        <f xml:space="preserve"> IF(AS409&lt;&gt;"",VLOOKUP(AS409,Calculs!$B$2:$C$34,2,FALSE),0)</f>
        <v>0</v>
      </c>
      <c r="AU409" s="42">
        <f>IF(I409&lt;&gt;"",IF(LEFT(I409,1)="S", Calculs!$C$63,0),0)</f>
        <v>0</v>
      </c>
      <c r="AV409" s="42">
        <f>IF(J409&lt;&gt;"",IF(LEFT(J409,1)="S", Calculs!$C$53,0),0)</f>
        <v>0</v>
      </c>
      <c r="AW409" s="42">
        <f>IF(K409&lt;&gt;"",IF(LEFT(K409,1)="S", Calculs!$C$54,0),0)</f>
        <v>0</v>
      </c>
      <c r="AX409" s="43" t="str">
        <f t="shared" si="121"/>
        <v/>
      </c>
      <c r="AY409" s="43" t="str">
        <f t="shared" si="122"/>
        <v/>
      </c>
      <c r="AZ409" s="43">
        <f>SUMIF(Calculs!$B$2:$B$34,AX409,Calculs!$C$2:$C$34)</f>
        <v>0</v>
      </c>
      <c r="BA409" s="42">
        <f>IF(O409&lt;&gt;"",IF(LEFT(O409,1)="S", Calculs!$C$54,0),0)</f>
        <v>0</v>
      </c>
      <c r="BB409" s="42">
        <f>IF(P409&lt;&gt;"",IF(LEFT(P409,1)="S", Calculs!$C$53,0),0)</f>
        <v>0</v>
      </c>
      <c r="BC409" s="229" t="str">
        <f t="shared" si="123"/>
        <v/>
      </c>
      <c r="BD409" s="220">
        <f>IF(A409="",0, IF(BK409="S",COUNTIF($BC$17:BC409,BC409),0))</f>
        <v>0</v>
      </c>
      <c r="BE409" s="42">
        <f xml:space="preserve"> IF(Q409&lt;&gt;"",IF(Q409&lt;&gt;"Sense monitor",VLOOKUP(_xlfn.CONCAT(LEFT(Q409,2),IF(BF409="NO",".SA",".AA")),Calculs!$B$41:$C$48,2,FALSE),0),0)</f>
        <v>0</v>
      </c>
      <c r="BF409" s="42" t="str">
        <f t="shared" si="124"/>
        <v>NO</v>
      </c>
      <c r="BG409" s="43" t="str">
        <f t="shared" si="132"/>
        <v/>
      </c>
      <c r="BH409" s="42">
        <f>SUMIF(Calculs!$B$32:$B$36,TRIM(BG409),Calculs!$C$32:$C$36)</f>
        <v>0</v>
      </c>
      <c r="BI409" s="42">
        <f>IF(T409&lt;&gt;"",IF(LEFT(T409,1)="S", SUMIF(Calculs!$B$67:$B$70, TRIM(BG409), Calculs!$C$67:$C$70),0),0)</f>
        <v>0</v>
      </c>
      <c r="BJ409" s="40" t="str">
        <f t="shared" si="133"/>
        <v>N</v>
      </c>
      <c r="BK409" s="219" t="str">
        <f t="shared" si="125"/>
        <v>N</v>
      </c>
      <c r="BL409" s="42">
        <f t="shared" si="134"/>
        <v>0</v>
      </c>
      <c r="BM409" s="42"/>
      <c r="BN409" s="42"/>
      <c r="BO409" s="42">
        <f>IF(B409="",0,IF(AND(BJ409="S",AR409=1), VLOOKUP(B409,Calculs!$B$94:$D$99,3), 0) + IF(AND(BK409="S",BD409=1), VLOOKUP(B409,Calculs!$B$94:$F$99,5), 0))</f>
        <v>0</v>
      </c>
      <c r="BP409" s="40" t="str">
        <f t="shared" si="126"/>
        <v/>
      </c>
      <c r="BQ409" s="219" t="str">
        <f t="shared" si="127"/>
        <v/>
      </c>
      <c r="BR409" s="264" t="str">
        <f t="shared" si="128"/>
        <v/>
      </c>
      <c r="BS409" s="264" t="str">
        <f t="shared" si="129"/>
        <v/>
      </c>
    </row>
    <row r="410" spans="1:71" ht="12.75" customHeight="1">
      <c r="A410" s="217" t="str">
        <f>IF(' Peticions ET'!A400="", "",' Peticions ET'!A400)</f>
        <v/>
      </c>
      <c r="B410" s="167" t="str">
        <f t="shared" si="130"/>
        <v/>
      </c>
      <c r="C410" s="167" t="str">
        <f>IF(' Peticions ET'!B400="", "",' Peticions ET'!B400)</f>
        <v/>
      </c>
      <c r="D410" s="167" t="str">
        <f>IF(' Peticions ET'!C400="", "",' Peticions ET'!C400)</f>
        <v/>
      </c>
      <c r="E410" s="167" t="str">
        <f>IF(' Peticions ET'!D400="", "",' Peticions ET'!D400)</f>
        <v/>
      </c>
      <c r="F410" s="166" t="str">
        <f>IF(' Peticions ET'!E400="", "",' Peticions ET'!E400)</f>
        <v/>
      </c>
      <c r="G410" s="166" t="str">
        <f>IF(' Peticions ET'!F400="", "",' Peticions ET'!F400)</f>
        <v/>
      </c>
      <c r="H410" s="30" t="str">
        <f>IF(' Peticions ET'!G400="", "",' Peticions ET'!G400)</f>
        <v/>
      </c>
      <c r="I410" s="40" t="str">
        <f>IF(' Peticions ET'!H400="", "",' Peticions ET'!H400)</f>
        <v/>
      </c>
      <c r="J410" s="40" t="str">
        <f>IF(' Peticions ET'!I400="", "",' Peticions ET'!I400)</f>
        <v/>
      </c>
      <c r="K410" s="40" t="str">
        <f>IF(' Peticions ET'!J400="", "",' Peticions ET'!J400)</f>
        <v/>
      </c>
      <c r="L410" s="30" t="str">
        <f>IF(' Peticions ET'!K400="", "",' Peticions ET'!K400)</f>
        <v/>
      </c>
      <c r="M410" s="30" t="str">
        <f>IF(' Peticions ET'!L400="", "",' Peticions ET'!L400)</f>
        <v/>
      </c>
      <c r="N410" s="30" t="str">
        <f>IF(' Peticions ET'!M400="", "",' Peticions ET'!M400)</f>
        <v/>
      </c>
      <c r="O410" s="40" t="str">
        <f>IF(' Peticions ET'!O400="", "",' Peticions ET'!O400)</f>
        <v/>
      </c>
      <c r="P410" s="7" t="str">
        <f>IF(' Peticions ET'!N400="", "",' Peticions ET'!N400)</f>
        <v/>
      </c>
      <c r="Q410" s="31" t="str">
        <f>IF(' Peticions ET'!R400="", "",' Peticions ET'!R400)</f>
        <v/>
      </c>
      <c r="R410" s="31" t="str">
        <f>IF(' Peticions ET'!S400="", "",' Peticions ET'!S400)</f>
        <v/>
      </c>
      <c r="S410" t="str">
        <f>IF(' Peticions ET'!P400="", "",' Peticions ET'!P400)</f>
        <v/>
      </c>
      <c r="T410" s="264" t="str">
        <f>IF(' Peticions ET'!Q400="", "",' Peticions ET'!Q400)</f>
        <v/>
      </c>
      <c r="U410" s="1"/>
      <c r="V410" s="1"/>
      <c r="W410" s="3"/>
      <c r="X410" s="31"/>
      <c r="Y410" s="31"/>
      <c r="Z410" s="31"/>
      <c r="AA410" s="32"/>
      <c r="AB410" s="33"/>
      <c r="AC410" s="33"/>
      <c r="AD410" s="33"/>
      <c r="AE410" s="33"/>
      <c r="AF410" s="34"/>
      <c r="AG410" s="34"/>
      <c r="AH410" s="34"/>
      <c r="AI410" s="34"/>
      <c r="AJ410" s="35" t="str">
        <f>IF(' Peticions ET'!Z400="", "",' Peticions ET'!Z400)</f>
        <v/>
      </c>
      <c r="AK410" s="143"/>
      <c r="AL410" s="36"/>
      <c r="AM410" s="37" t="str">
        <f t="shared" si="116"/>
        <v/>
      </c>
      <c r="AN410" s="38" t="str">
        <f t="shared" si="117"/>
        <v/>
      </c>
      <c r="AO410" s="39" t="str">
        <f t="shared" si="118"/>
        <v/>
      </c>
      <c r="AP410" s="40" t="str">
        <f t="shared" si="119"/>
        <v/>
      </c>
      <c r="AQ410" s="229" t="str">
        <f t="shared" si="120"/>
        <v/>
      </c>
      <c r="AR410" s="220">
        <f>IF(A410="",0,IF(BJ410="S",COUNTIF($AQ$17:AQ410,AQ410),0))</f>
        <v>0</v>
      </c>
      <c r="AS410" s="41" t="str">
        <f t="shared" si="131"/>
        <v/>
      </c>
      <c r="AT410" s="42">
        <f xml:space="preserve"> IF(AS410&lt;&gt;"",VLOOKUP(AS410,Calculs!$B$2:$C$34,2,FALSE),0)</f>
        <v>0</v>
      </c>
      <c r="AU410" s="42">
        <f>IF(I410&lt;&gt;"",IF(LEFT(I410,1)="S", Calculs!$C$63,0),0)</f>
        <v>0</v>
      </c>
      <c r="AV410" s="42">
        <f>IF(J410&lt;&gt;"",IF(LEFT(J410,1)="S", Calculs!$C$53,0),0)</f>
        <v>0</v>
      </c>
      <c r="AW410" s="42">
        <f>IF(K410&lt;&gt;"",IF(LEFT(K410,1)="S", Calculs!$C$54,0),0)</f>
        <v>0</v>
      </c>
      <c r="AX410" s="43" t="str">
        <f t="shared" si="121"/>
        <v/>
      </c>
      <c r="AY410" s="43" t="str">
        <f t="shared" si="122"/>
        <v/>
      </c>
      <c r="AZ410" s="43">
        <f>SUMIF(Calculs!$B$2:$B$34,AX410,Calculs!$C$2:$C$34)</f>
        <v>0</v>
      </c>
      <c r="BA410" s="42">
        <f>IF(O410&lt;&gt;"",IF(LEFT(O410,1)="S", Calculs!$C$54,0),0)</f>
        <v>0</v>
      </c>
      <c r="BB410" s="42">
        <f>IF(P410&lt;&gt;"",IF(LEFT(P410,1)="S", Calculs!$C$53,0),0)</f>
        <v>0</v>
      </c>
      <c r="BC410" s="229" t="str">
        <f t="shared" si="123"/>
        <v/>
      </c>
      <c r="BD410" s="220">
        <f>IF(A410="",0, IF(BK410="S",COUNTIF($BC$17:BC410,BC410),0))</f>
        <v>0</v>
      </c>
      <c r="BE410" s="42">
        <f xml:space="preserve"> IF(Q410&lt;&gt;"",IF(Q410&lt;&gt;"Sense monitor",VLOOKUP(_xlfn.CONCAT(LEFT(Q410,2),IF(BF410="NO",".SA",".AA")),Calculs!$B$41:$C$48,2,FALSE),0),0)</f>
        <v>0</v>
      </c>
      <c r="BF410" s="42" t="str">
        <f t="shared" si="124"/>
        <v>NO</v>
      </c>
      <c r="BG410" s="43" t="str">
        <f t="shared" si="132"/>
        <v/>
      </c>
      <c r="BH410" s="42">
        <f>SUMIF(Calculs!$B$32:$B$36,TRIM(BG410),Calculs!$C$32:$C$36)</f>
        <v>0</v>
      </c>
      <c r="BI410" s="42">
        <f>IF(T410&lt;&gt;"",IF(LEFT(T410,1)="S", SUMIF(Calculs!$B$67:$B$70, TRIM(BG410), Calculs!$C$67:$C$70),0),0)</f>
        <v>0</v>
      </c>
      <c r="BJ410" s="40" t="str">
        <f t="shared" si="133"/>
        <v>N</v>
      </c>
      <c r="BK410" s="219" t="str">
        <f t="shared" si="125"/>
        <v>N</v>
      </c>
      <c r="BL410" s="42">
        <f t="shared" si="134"/>
        <v>0</v>
      </c>
      <c r="BM410" s="42"/>
      <c r="BN410" s="42"/>
      <c r="BO410" s="42">
        <f>IF(B410="",0,IF(AND(BJ410="S",AR410=1), VLOOKUP(B410,Calculs!$B$94:$D$99,3), 0) + IF(AND(BK410="S",BD410=1), VLOOKUP(B410,Calculs!$B$94:$F$99,5), 0))</f>
        <v>0</v>
      </c>
      <c r="BP410" s="40" t="str">
        <f t="shared" si="126"/>
        <v/>
      </c>
      <c r="BQ410" s="219" t="str">
        <f t="shared" si="127"/>
        <v/>
      </c>
      <c r="BR410" s="264" t="str">
        <f t="shared" si="128"/>
        <v/>
      </c>
      <c r="BS410" s="264" t="str">
        <f t="shared" si="129"/>
        <v/>
      </c>
    </row>
    <row r="411" spans="1:71" ht="12.75" customHeight="1">
      <c r="A411" s="217" t="str">
        <f>IF(' Peticions ET'!A401="", "",' Peticions ET'!A401)</f>
        <v/>
      </c>
      <c r="B411" s="167" t="str">
        <f t="shared" si="130"/>
        <v/>
      </c>
      <c r="C411" s="167" t="str">
        <f>IF(' Peticions ET'!B401="", "",' Peticions ET'!B401)</f>
        <v/>
      </c>
      <c r="D411" s="167" t="str">
        <f>IF(' Peticions ET'!C401="", "",' Peticions ET'!C401)</f>
        <v/>
      </c>
      <c r="E411" s="167" t="str">
        <f>IF(' Peticions ET'!D401="", "",' Peticions ET'!D401)</f>
        <v/>
      </c>
      <c r="F411" s="166" t="str">
        <f>IF(' Peticions ET'!E401="", "",' Peticions ET'!E401)</f>
        <v/>
      </c>
      <c r="G411" s="166" t="str">
        <f>IF(' Peticions ET'!F401="", "",' Peticions ET'!F401)</f>
        <v/>
      </c>
      <c r="H411" s="30" t="str">
        <f>IF(' Peticions ET'!G401="", "",' Peticions ET'!G401)</f>
        <v/>
      </c>
      <c r="I411" s="40" t="str">
        <f>IF(' Peticions ET'!H401="", "",' Peticions ET'!H401)</f>
        <v/>
      </c>
      <c r="J411" s="40" t="str">
        <f>IF(' Peticions ET'!I401="", "",' Peticions ET'!I401)</f>
        <v/>
      </c>
      <c r="K411" s="40" t="str">
        <f>IF(' Peticions ET'!J401="", "",' Peticions ET'!J401)</f>
        <v/>
      </c>
      <c r="L411" s="30" t="str">
        <f>IF(' Peticions ET'!K401="", "",' Peticions ET'!K401)</f>
        <v/>
      </c>
      <c r="M411" s="30" t="str">
        <f>IF(' Peticions ET'!L401="", "",' Peticions ET'!L401)</f>
        <v/>
      </c>
      <c r="N411" s="30" t="str">
        <f>IF(' Peticions ET'!M401="", "",' Peticions ET'!M401)</f>
        <v/>
      </c>
      <c r="O411" s="40" t="str">
        <f>IF(' Peticions ET'!O401="", "",' Peticions ET'!O401)</f>
        <v/>
      </c>
      <c r="P411" s="7" t="str">
        <f>IF(' Peticions ET'!N401="", "",' Peticions ET'!N401)</f>
        <v/>
      </c>
      <c r="Q411" s="31" t="str">
        <f>IF(' Peticions ET'!R401="", "",' Peticions ET'!R401)</f>
        <v/>
      </c>
      <c r="R411" s="31" t="str">
        <f>IF(' Peticions ET'!S401="", "",' Peticions ET'!S401)</f>
        <v/>
      </c>
      <c r="S411" t="str">
        <f>IF(' Peticions ET'!P401="", "",' Peticions ET'!P401)</f>
        <v/>
      </c>
      <c r="T411" s="264" t="str">
        <f>IF(' Peticions ET'!Q401="", "",' Peticions ET'!Q401)</f>
        <v/>
      </c>
      <c r="U411" s="1"/>
      <c r="V411" s="1"/>
      <c r="W411" s="3"/>
      <c r="X411" s="31"/>
      <c r="Y411" s="31"/>
      <c r="Z411" s="31"/>
      <c r="AA411" s="32"/>
      <c r="AB411" s="33"/>
      <c r="AC411" s="33"/>
      <c r="AD411" s="33"/>
      <c r="AE411" s="33"/>
      <c r="AF411" s="34"/>
      <c r="AG411" s="34"/>
      <c r="AH411" s="34"/>
      <c r="AI411" s="34"/>
      <c r="AJ411" s="35" t="str">
        <f>IF(' Peticions ET'!Z401="", "",' Peticions ET'!Z401)</f>
        <v/>
      </c>
      <c r="AK411" s="143"/>
      <c r="AL411" s="36"/>
      <c r="AM411" s="37" t="str">
        <f t="shared" si="116"/>
        <v/>
      </c>
      <c r="AN411" s="38" t="str">
        <f t="shared" si="117"/>
        <v/>
      </c>
      <c r="AO411" s="39" t="str">
        <f t="shared" si="118"/>
        <v/>
      </c>
      <c r="AP411" s="40" t="str">
        <f t="shared" si="119"/>
        <v/>
      </c>
      <c r="AQ411" s="229" t="str">
        <f t="shared" si="120"/>
        <v/>
      </c>
      <c r="AR411" s="220">
        <f>IF(A411="",0,IF(BJ411="S",COUNTIF($AQ$17:AQ411,AQ411),0))</f>
        <v>0</v>
      </c>
      <c r="AS411" s="41" t="str">
        <f t="shared" si="131"/>
        <v/>
      </c>
      <c r="AT411" s="42">
        <f xml:space="preserve"> IF(AS411&lt;&gt;"",VLOOKUP(AS411,Calculs!$B$2:$C$34,2,FALSE),0)</f>
        <v>0</v>
      </c>
      <c r="AU411" s="42">
        <f>IF(I411&lt;&gt;"",IF(LEFT(I411,1)="S", Calculs!$C$63,0),0)</f>
        <v>0</v>
      </c>
      <c r="AV411" s="42">
        <f>IF(J411&lt;&gt;"",IF(LEFT(J411,1)="S", Calculs!$C$53,0),0)</f>
        <v>0</v>
      </c>
      <c r="AW411" s="42">
        <f>IF(K411&lt;&gt;"",IF(LEFT(K411,1)="S", Calculs!$C$54,0),0)</f>
        <v>0</v>
      </c>
      <c r="AX411" s="43" t="str">
        <f t="shared" si="121"/>
        <v/>
      </c>
      <c r="AY411" s="43" t="str">
        <f t="shared" si="122"/>
        <v/>
      </c>
      <c r="AZ411" s="43">
        <f>SUMIF(Calculs!$B$2:$B$34,AX411,Calculs!$C$2:$C$34)</f>
        <v>0</v>
      </c>
      <c r="BA411" s="42">
        <f>IF(O411&lt;&gt;"",IF(LEFT(O411,1)="S", Calculs!$C$54,0),0)</f>
        <v>0</v>
      </c>
      <c r="BB411" s="42">
        <f>IF(P411&lt;&gt;"",IF(LEFT(P411,1)="S", Calculs!$C$53,0),0)</f>
        <v>0</v>
      </c>
      <c r="BC411" s="229" t="str">
        <f t="shared" si="123"/>
        <v/>
      </c>
      <c r="BD411" s="220">
        <f>IF(A411="",0, IF(BK411="S",COUNTIF($BC$17:BC411,BC411),0))</f>
        <v>0</v>
      </c>
      <c r="BE411" s="42">
        <f xml:space="preserve"> IF(Q411&lt;&gt;"",IF(Q411&lt;&gt;"Sense monitor",VLOOKUP(_xlfn.CONCAT(LEFT(Q411,2),IF(BF411="NO",".SA",".AA")),Calculs!$B$41:$C$48,2,FALSE),0),0)</f>
        <v>0</v>
      </c>
      <c r="BF411" s="42" t="str">
        <f t="shared" si="124"/>
        <v>NO</v>
      </c>
      <c r="BG411" s="43" t="str">
        <f t="shared" si="132"/>
        <v/>
      </c>
      <c r="BH411" s="42">
        <f>SUMIF(Calculs!$B$32:$B$36,TRIM(BG411),Calculs!$C$32:$C$36)</f>
        <v>0</v>
      </c>
      <c r="BI411" s="42">
        <f>IF(T411&lt;&gt;"",IF(LEFT(T411,1)="S", SUMIF(Calculs!$B$67:$B$70, TRIM(BG411), Calculs!$C$67:$C$70),0),0)</f>
        <v>0</v>
      </c>
      <c r="BJ411" s="40" t="str">
        <f t="shared" si="133"/>
        <v>N</v>
      </c>
      <c r="BK411" s="219" t="str">
        <f t="shared" si="125"/>
        <v>N</v>
      </c>
      <c r="BL411" s="42">
        <f t="shared" si="134"/>
        <v>0</v>
      </c>
      <c r="BM411" s="42"/>
      <c r="BN411" s="42"/>
      <c r="BO411" s="42">
        <f>IF(B411="",0,IF(AND(BJ411="S",AR411=1), VLOOKUP(B411,Calculs!$B$94:$D$99,3), 0) + IF(AND(BK411="S",BD411=1), VLOOKUP(B411,Calculs!$B$94:$F$99,5), 0))</f>
        <v>0</v>
      </c>
      <c r="BP411" s="40" t="str">
        <f t="shared" si="126"/>
        <v/>
      </c>
      <c r="BQ411" s="219" t="str">
        <f t="shared" si="127"/>
        <v/>
      </c>
      <c r="BR411" s="264" t="str">
        <f t="shared" si="128"/>
        <v/>
      </c>
      <c r="BS411" s="264" t="str">
        <f t="shared" si="129"/>
        <v/>
      </c>
    </row>
    <row r="412" spans="1:71" ht="12.75" customHeight="1">
      <c r="A412" s="217" t="str">
        <f>IF(' Peticions ET'!A402="", "",' Peticions ET'!A402)</f>
        <v/>
      </c>
      <c r="B412" s="167" t="str">
        <f t="shared" si="130"/>
        <v/>
      </c>
      <c r="C412" s="167" t="str">
        <f>IF(' Peticions ET'!B402="", "",' Peticions ET'!B402)</f>
        <v/>
      </c>
      <c r="D412" s="167" t="str">
        <f>IF(' Peticions ET'!C402="", "",' Peticions ET'!C402)</f>
        <v/>
      </c>
      <c r="E412" s="167" t="str">
        <f>IF(' Peticions ET'!D402="", "",' Peticions ET'!D402)</f>
        <v/>
      </c>
      <c r="F412" s="166" t="str">
        <f>IF(' Peticions ET'!E402="", "",' Peticions ET'!E402)</f>
        <v/>
      </c>
      <c r="G412" s="166" t="str">
        <f>IF(' Peticions ET'!F402="", "",' Peticions ET'!F402)</f>
        <v/>
      </c>
      <c r="H412" s="30" t="str">
        <f>IF(' Peticions ET'!G402="", "",' Peticions ET'!G402)</f>
        <v/>
      </c>
      <c r="I412" s="40" t="str">
        <f>IF(' Peticions ET'!H402="", "",' Peticions ET'!H402)</f>
        <v/>
      </c>
      <c r="J412" s="40" t="str">
        <f>IF(' Peticions ET'!I402="", "",' Peticions ET'!I402)</f>
        <v/>
      </c>
      <c r="K412" s="40" t="str">
        <f>IF(' Peticions ET'!J402="", "",' Peticions ET'!J402)</f>
        <v/>
      </c>
      <c r="L412" s="30" t="str">
        <f>IF(' Peticions ET'!K402="", "",' Peticions ET'!K402)</f>
        <v/>
      </c>
      <c r="M412" s="30" t="str">
        <f>IF(' Peticions ET'!L402="", "",' Peticions ET'!L402)</f>
        <v/>
      </c>
      <c r="N412" s="30" t="str">
        <f>IF(' Peticions ET'!M402="", "",' Peticions ET'!M402)</f>
        <v/>
      </c>
      <c r="O412" s="40" t="str">
        <f>IF(' Peticions ET'!O402="", "",' Peticions ET'!O402)</f>
        <v/>
      </c>
      <c r="P412" s="7" t="str">
        <f>IF(' Peticions ET'!N402="", "",' Peticions ET'!N402)</f>
        <v/>
      </c>
      <c r="Q412" s="31" t="str">
        <f>IF(' Peticions ET'!R402="", "",' Peticions ET'!R402)</f>
        <v/>
      </c>
      <c r="R412" s="31" t="str">
        <f>IF(' Peticions ET'!S402="", "",' Peticions ET'!S402)</f>
        <v/>
      </c>
      <c r="S412" t="str">
        <f>IF(' Peticions ET'!P402="", "",' Peticions ET'!P402)</f>
        <v/>
      </c>
      <c r="T412" s="264" t="str">
        <f>IF(' Peticions ET'!Q402="", "",' Peticions ET'!Q402)</f>
        <v/>
      </c>
      <c r="U412" s="1"/>
      <c r="V412" s="1"/>
      <c r="W412" s="3"/>
      <c r="X412" s="31"/>
      <c r="Y412" s="31"/>
      <c r="Z412" s="31"/>
      <c r="AA412" s="32"/>
      <c r="AB412" s="33"/>
      <c r="AC412" s="33"/>
      <c r="AD412" s="33"/>
      <c r="AE412" s="33"/>
      <c r="AF412" s="34"/>
      <c r="AG412" s="34"/>
      <c r="AH412" s="34"/>
      <c r="AI412" s="34"/>
      <c r="AJ412" s="35" t="str">
        <f>IF(' Peticions ET'!Z402="", "",' Peticions ET'!Z402)</f>
        <v/>
      </c>
      <c r="AK412" s="143"/>
      <c r="AL412" s="36"/>
      <c r="AM412" s="37" t="str">
        <f t="shared" si="116"/>
        <v/>
      </c>
      <c r="AN412" s="38" t="str">
        <f t="shared" si="117"/>
        <v/>
      </c>
      <c r="AO412" s="39" t="str">
        <f t="shared" si="118"/>
        <v/>
      </c>
      <c r="AP412" s="40" t="str">
        <f t="shared" si="119"/>
        <v/>
      </c>
      <c r="AQ412" s="229" t="str">
        <f t="shared" si="120"/>
        <v/>
      </c>
      <c r="AR412" s="220">
        <f>IF(A412="",0,IF(BJ412="S",COUNTIF($AQ$17:AQ412,AQ412),0))</f>
        <v>0</v>
      </c>
      <c r="AS412" s="41" t="str">
        <f t="shared" si="131"/>
        <v/>
      </c>
      <c r="AT412" s="42">
        <f xml:space="preserve"> IF(AS412&lt;&gt;"",VLOOKUP(AS412,Calculs!$B$2:$C$34,2,FALSE),0)</f>
        <v>0</v>
      </c>
      <c r="AU412" s="42">
        <f>IF(I412&lt;&gt;"",IF(LEFT(I412,1)="S", Calculs!$C$63,0),0)</f>
        <v>0</v>
      </c>
      <c r="AV412" s="42">
        <f>IF(J412&lt;&gt;"",IF(LEFT(J412,1)="S", Calculs!$C$53,0),0)</f>
        <v>0</v>
      </c>
      <c r="AW412" s="42">
        <f>IF(K412&lt;&gt;"",IF(LEFT(K412,1)="S", Calculs!$C$54,0),0)</f>
        <v>0</v>
      </c>
      <c r="AX412" s="43" t="str">
        <f t="shared" si="121"/>
        <v/>
      </c>
      <c r="AY412" s="43" t="str">
        <f t="shared" si="122"/>
        <v/>
      </c>
      <c r="AZ412" s="43">
        <f>SUMIF(Calculs!$B$2:$B$34,AX412,Calculs!$C$2:$C$34)</f>
        <v>0</v>
      </c>
      <c r="BA412" s="42">
        <f>IF(O412&lt;&gt;"",IF(LEFT(O412,1)="S", Calculs!$C$54,0),0)</f>
        <v>0</v>
      </c>
      <c r="BB412" s="42">
        <f>IF(P412&lt;&gt;"",IF(LEFT(P412,1)="S", Calculs!$C$53,0),0)</f>
        <v>0</v>
      </c>
      <c r="BC412" s="229" t="str">
        <f t="shared" si="123"/>
        <v/>
      </c>
      <c r="BD412" s="220">
        <f>IF(A412="",0, IF(BK412="S",COUNTIF($BC$17:BC412,BC412),0))</f>
        <v>0</v>
      </c>
      <c r="BE412" s="42">
        <f xml:space="preserve"> IF(Q412&lt;&gt;"",IF(Q412&lt;&gt;"Sense monitor",VLOOKUP(_xlfn.CONCAT(LEFT(Q412,2),IF(BF412="NO",".SA",".AA")),Calculs!$B$41:$C$48,2,FALSE),0),0)</f>
        <v>0</v>
      </c>
      <c r="BF412" s="42" t="str">
        <f t="shared" si="124"/>
        <v>NO</v>
      </c>
      <c r="BG412" s="43" t="str">
        <f t="shared" si="132"/>
        <v/>
      </c>
      <c r="BH412" s="42">
        <f>SUMIF(Calculs!$B$32:$B$36,TRIM(BG412),Calculs!$C$32:$C$36)</f>
        <v>0</v>
      </c>
      <c r="BI412" s="42">
        <f>IF(T412&lt;&gt;"",IF(LEFT(T412,1)="S", SUMIF(Calculs!$B$67:$B$70, TRIM(BG412), Calculs!$C$67:$C$70),0),0)</f>
        <v>0</v>
      </c>
      <c r="BJ412" s="40" t="str">
        <f t="shared" si="133"/>
        <v>N</v>
      </c>
      <c r="BK412" s="219" t="str">
        <f t="shared" si="125"/>
        <v>N</v>
      </c>
      <c r="BL412" s="42">
        <f t="shared" si="134"/>
        <v>0</v>
      </c>
      <c r="BM412" s="42"/>
      <c r="BN412" s="42"/>
      <c r="BO412" s="42">
        <f>IF(B412="",0,IF(AND(BJ412="S",AR412=1), VLOOKUP(B412,Calculs!$B$94:$D$99,3), 0) + IF(AND(BK412="S",BD412=1), VLOOKUP(B412,Calculs!$B$94:$F$99,5), 0))</f>
        <v>0</v>
      </c>
      <c r="BP412" s="40" t="str">
        <f t="shared" si="126"/>
        <v/>
      </c>
      <c r="BQ412" s="219" t="str">
        <f t="shared" si="127"/>
        <v/>
      </c>
      <c r="BR412" s="264" t="str">
        <f t="shared" si="128"/>
        <v/>
      </c>
      <c r="BS412" s="264" t="str">
        <f t="shared" si="129"/>
        <v/>
      </c>
    </row>
    <row r="413" spans="1:71" ht="12.75" customHeight="1">
      <c r="A413" s="217" t="str">
        <f>IF(' Peticions ET'!A403="", "",' Peticions ET'!A403)</f>
        <v/>
      </c>
      <c r="B413" s="167" t="str">
        <f t="shared" si="130"/>
        <v/>
      </c>
      <c r="C413" s="167" t="str">
        <f>IF(' Peticions ET'!B403="", "",' Peticions ET'!B403)</f>
        <v/>
      </c>
      <c r="D413" s="167" t="str">
        <f>IF(' Peticions ET'!C403="", "",' Peticions ET'!C403)</f>
        <v/>
      </c>
      <c r="E413" s="167" t="str">
        <f>IF(' Peticions ET'!D403="", "",' Peticions ET'!D403)</f>
        <v/>
      </c>
      <c r="F413" s="166" t="str">
        <f>IF(' Peticions ET'!E403="", "",' Peticions ET'!E403)</f>
        <v/>
      </c>
      <c r="G413" s="166" t="str">
        <f>IF(' Peticions ET'!F403="", "",' Peticions ET'!F403)</f>
        <v/>
      </c>
      <c r="H413" s="30" t="str">
        <f>IF(' Peticions ET'!G403="", "",' Peticions ET'!G403)</f>
        <v/>
      </c>
      <c r="I413" s="40" t="str">
        <f>IF(' Peticions ET'!H403="", "",' Peticions ET'!H403)</f>
        <v/>
      </c>
      <c r="J413" s="40" t="str">
        <f>IF(' Peticions ET'!I403="", "",' Peticions ET'!I403)</f>
        <v/>
      </c>
      <c r="K413" s="40" t="str">
        <f>IF(' Peticions ET'!J403="", "",' Peticions ET'!J403)</f>
        <v/>
      </c>
      <c r="L413" s="30" t="str">
        <f>IF(' Peticions ET'!K403="", "",' Peticions ET'!K403)</f>
        <v/>
      </c>
      <c r="M413" s="30" t="str">
        <f>IF(' Peticions ET'!L403="", "",' Peticions ET'!L403)</f>
        <v/>
      </c>
      <c r="N413" s="30" t="str">
        <f>IF(' Peticions ET'!M403="", "",' Peticions ET'!M403)</f>
        <v/>
      </c>
      <c r="O413" s="40" t="str">
        <f>IF(' Peticions ET'!O403="", "",' Peticions ET'!O403)</f>
        <v/>
      </c>
      <c r="P413" s="7" t="str">
        <f>IF(' Peticions ET'!N403="", "",' Peticions ET'!N403)</f>
        <v/>
      </c>
      <c r="Q413" s="31" t="str">
        <f>IF(' Peticions ET'!R403="", "",' Peticions ET'!R403)</f>
        <v/>
      </c>
      <c r="R413" s="31" t="str">
        <f>IF(' Peticions ET'!S403="", "",' Peticions ET'!S403)</f>
        <v/>
      </c>
      <c r="S413" t="str">
        <f>IF(' Peticions ET'!P403="", "",' Peticions ET'!P403)</f>
        <v/>
      </c>
      <c r="T413" s="264" t="str">
        <f>IF(' Peticions ET'!Q403="", "",' Peticions ET'!Q403)</f>
        <v/>
      </c>
      <c r="U413" s="1"/>
      <c r="V413" s="1"/>
      <c r="W413" s="3"/>
      <c r="X413" s="31"/>
      <c r="Y413" s="31"/>
      <c r="Z413" s="31"/>
      <c r="AA413" s="32"/>
      <c r="AB413" s="33"/>
      <c r="AC413" s="33"/>
      <c r="AD413" s="33"/>
      <c r="AE413" s="33"/>
      <c r="AF413" s="34"/>
      <c r="AG413" s="34"/>
      <c r="AH413" s="34"/>
      <c r="AI413" s="34"/>
      <c r="AJ413" s="35" t="str">
        <f>IF(' Peticions ET'!Z403="", "",' Peticions ET'!Z403)</f>
        <v/>
      </c>
      <c r="AK413" s="143"/>
      <c r="AL413" s="36"/>
      <c r="AM413" s="37" t="str">
        <f t="shared" si="116"/>
        <v/>
      </c>
      <c r="AN413" s="38" t="str">
        <f t="shared" si="117"/>
        <v/>
      </c>
      <c r="AO413" s="39" t="str">
        <f t="shared" si="118"/>
        <v/>
      </c>
      <c r="AP413" s="40" t="str">
        <f t="shared" si="119"/>
        <v/>
      </c>
      <c r="AQ413" s="229" t="str">
        <f t="shared" si="120"/>
        <v/>
      </c>
      <c r="AR413" s="220">
        <f>IF(A413="",0,IF(BJ413="S",COUNTIF($AQ$17:AQ413,AQ413),0))</f>
        <v>0</v>
      </c>
      <c r="AS413" s="41" t="str">
        <f t="shared" si="131"/>
        <v/>
      </c>
      <c r="AT413" s="42">
        <f xml:space="preserve"> IF(AS413&lt;&gt;"",VLOOKUP(AS413,Calculs!$B$2:$C$34,2,FALSE),0)</f>
        <v>0</v>
      </c>
      <c r="AU413" s="42">
        <f>IF(I413&lt;&gt;"",IF(LEFT(I413,1)="S", Calculs!$C$63,0),0)</f>
        <v>0</v>
      </c>
      <c r="AV413" s="42">
        <f>IF(J413&lt;&gt;"",IF(LEFT(J413,1)="S", Calculs!$C$53,0),0)</f>
        <v>0</v>
      </c>
      <c r="AW413" s="42">
        <f>IF(K413&lt;&gt;"",IF(LEFT(K413,1)="S", Calculs!$C$54,0),0)</f>
        <v>0</v>
      </c>
      <c r="AX413" s="43" t="str">
        <f t="shared" si="121"/>
        <v/>
      </c>
      <c r="AY413" s="43" t="str">
        <f t="shared" si="122"/>
        <v/>
      </c>
      <c r="AZ413" s="43">
        <f>SUMIF(Calculs!$B$2:$B$34,AX413,Calculs!$C$2:$C$34)</f>
        <v>0</v>
      </c>
      <c r="BA413" s="42">
        <f>IF(O413&lt;&gt;"",IF(LEFT(O413,1)="S", Calculs!$C$54,0),0)</f>
        <v>0</v>
      </c>
      <c r="BB413" s="42">
        <f>IF(P413&lt;&gt;"",IF(LEFT(P413,1)="S", Calculs!$C$53,0),0)</f>
        <v>0</v>
      </c>
      <c r="BC413" s="229" t="str">
        <f t="shared" si="123"/>
        <v/>
      </c>
      <c r="BD413" s="220">
        <f>IF(A413="",0, IF(BK413="S",COUNTIF($BC$17:BC413,BC413),0))</f>
        <v>0</v>
      </c>
      <c r="BE413" s="42">
        <f xml:space="preserve"> IF(Q413&lt;&gt;"",IF(Q413&lt;&gt;"Sense monitor",VLOOKUP(_xlfn.CONCAT(LEFT(Q413,2),IF(BF413="NO",".SA",".AA")),Calculs!$B$41:$C$48,2,FALSE),0),0)</f>
        <v>0</v>
      </c>
      <c r="BF413" s="42" t="str">
        <f t="shared" si="124"/>
        <v>NO</v>
      </c>
      <c r="BG413" s="43" t="str">
        <f t="shared" si="132"/>
        <v/>
      </c>
      <c r="BH413" s="42">
        <f>SUMIF(Calculs!$B$32:$B$36,TRIM(BG413),Calculs!$C$32:$C$36)</f>
        <v>0</v>
      </c>
      <c r="BI413" s="42">
        <f>IF(T413&lt;&gt;"",IF(LEFT(T413,1)="S", SUMIF(Calculs!$B$67:$B$70, TRIM(BG413), Calculs!$C$67:$C$70),0),0)</f>
        <v>0</v>
      </c>
      <c r="BJ413" s="40" t="str">
        <f t="shared" si="133"/>
        <v>N</v>
      </c>
      <c r="BK413" s="219" t="str">
        <f t="shared" si="125"/>
        <v>N</v>
      </c>
      <c r="BL413" s="42">
        <f t="shared" si="134"/>
        <v>0</v>
      </c>
      <c r="BM413" s="42"/>
      <c r="BN413" s="42"/>
      <c r="BO413" s="42">
        <f>IF(B413="",0,IF(AND(BJ413="S",AR413=1), VLOOKUP(B413,Calculs!$B$94:$D$99,3), 0) + IF(AND(BK413="S",BD413=1), VLOOKUP(B413,Calculs!$B$94:$F$99,5), 0))</f>
        <v>0</v>
      </c>
      <c r="BP413" s="40" t="str">
        <f t="shared" si="126"/>
        <v/>
      </c>
      <c r="BQ413" s="219" t="str">
        <f t="shared" si="127"/>
        <v/>
      </c>
      <c r="BR413" s="264" t="str">
        <f t="shared" si="128"/>
        <v/>
      </c>
      <c r="BS413" s="264" t="str">
        <f t="shared" si="129"/>
        <v/>
      </c>
    </row>
    <row r="414" spans="1:71" ht="12.75" customHeight="1">
      <c r="A414" s="217" t="str">
        <f>IF(' Peticions ET'!A404="", "",' Peticions ET'!A404)</f>
        <v/>
      </c>
      <c r="B414" s="167" t="str">
        <f t="shared" si="130"/>
        <v/>
      </c>
      <c r="C414" s="167" t="str">
        <f>IF(' Peticions ET'!B404="", "",' Peticions ET'!B404)</f>
        <v/>
      </c>
      <c r="D414" s="167" t="str">
        <f>IF(' Peticions ET'!C404="", "",' Peticions ET'!C404)</f>
        <v/>
      </c>
      <c r="E414" s="167" t="str">
        <f>IF(' Peticions ET'!D404="", "",' Peticions ET'!D404)</f>
        <v/>
      </c>
      <c r="F414" s="166" t="str">
        <f>IF(' Peticions ET'!E404="", "",' Peticions ET'!E404)</f>
        <v/>
      </c>
      <c r="G414" s="166" t="str">
        <f>IF(' Peticions ET'!F404="", "",' Peticions ET'!F404)</f>
        <v/>
      </c>
      <c r="H414" s="30" t="str">
        <f>IF(' Peticions ET'!G404="", "",' Peticions ET'!G404)</f>
        <v/>
      </c>
      <c r="I414" s="40" t="str">
        <f>IF(' Peticions ET'!H404="", "",' Peticions ET'!H404)</f>
        <v/>
      </c>
      <c r="J414" s="40" t="str">
        <f>IF(' Peticions ET'!I404="", "",' Peticions ET'!I404)</f>
        <v/>
      </c>
      <c r="K414" s="40" t="str">
        <f>IF(' Peticions ET'!J404="", "",' Peticions ET'!J404)</f>
        <v/>
      </c>
      <c r="L414" s="30" t="str">
        <f>IF(' Peticions ET'!K404="", "",' Peticions ET'!K404)</f>
        <v/>
      </c>
      <c r="M414" s="30" t="str">
        <f>IF(' Peticions ET'!L404="", "",' Peticions ET'!L404)</f>
        <v/>
      </c>
      <c r="N414" s="30" t="str">
        <f>IF(' Peticions ET'!M404="", "",' Peticions ET'!M404)</f>
        <v/>
      </c>
      <c r="O414" s="40" t="str">
        <f>IF(' Peticions ET'!O404="", "",' Peticions ET'!O404)</f>
        <v/>
      </c>
      <c r="P414" s="7" t="str">
        <f>IF(' Peticions ET'!N404="", "",' Peticions ET'!N404)</f>
        <v/>
      </c>
      <c r="Q414" s="31" t="str">
        <f>IF(' Peticions ET'!R404="", "",' Peticions ET'!R404)</f>
        <v/>
      </c>
      <c r="R414" s="31" t="str">
        <f>IF(' Peticions ET'!S404="", "",' Peticions ET'!S404)</f>
        <v/>
      </c>
      <c r="S414" t="str">
        <f>IF(' Peticions ET'!P404="", "",' Peticions ET'!P404)</f>
        <v/>
      </c>
      <c r="T414" s="264" t="str">
        <f>IF(' Peticions ET'!Q404="", "",' Peticions ET'!Q404)</f>
        <v/>
      </c>
      <c r="U414" s="1"/>
      <c r="V414" s="1"/>
      <c r="W414" s="3"/>
      <c r="X414" s="31"/>
      <c r="Y414" s="31"/>
      <c r="Z414" s="31"/>
      <c r="AA414" s="32"/>
      <c r="AB414" s="33"/>
      <c r="AC414" s="33"/>
      <c r="AD414" s="33"/>
      <c r="AE414" s="33"/>
      <c r="AF414" s="34"/>
      <c r="AG414" s="34"/>
      <c r="AH414" s="34"/>
      <c r="AI414" s="34"/>
      <c r="AJ414" s="35" t="str">
        <f>IF(' Peticions ET'!Z404="", "",' Peticions ET'!Z404)</f>
        <v/>
      </c>
      <c r="AK414" s="143"/>
      <c r="AL414" s="36"/>
      <c r="AM414" s="37" t="str">
        <f t="shared" si="116"/>
        <v/>
      </c>
      <c r="AN414" s="38" t="str">
        <f t="shared" si="117"/>
        <v/>
      </c>
      <c r="AO414" s="39" t="str">
        <f t="shared" si="118"/>
        <v/>
      </c>
      <c r="AP414" s="40" t="str">
        <f t="shared" si="119"/>
        <v/>
      </c>
      <c r="AQ414" s="229" t="str">
        <f t="shared" si="120"/>
        <v/>
      </c>
      <c r="AR414" s="220">
        <f>IF(A414="",0,IF(BJ414="S",COUNTIF($AQ$17:AQ414,AQ414),0))</f>
        <v>0</v>
      </c>
      <c r="AS414" s="41" t="str">
        <f t="shared" si="131"/>
        <v/>
      </c>
      <c r="AT414" s="42">
        <f xml:space="preserve"> IF(AS414&lt;&gt;"",VLOOKUP(AS414,Calculs!$B$2:$C$34,2,FALSE),0)</f>
        <v>0</v>
      </c>
      <c r="AU414" s="42">
        <f>IF(I414&lt;&gt;"",IF(LEFT(I414,1)="S", Calculs!$C$63,0),0)</f>
        <v>0</v>
      </c>
      <c r="AV414" s="42">
        <f>IF(J414&lt;&gt;"",IF(LEFT(J414,1)="S", Calculs!$C$53,0),0)</f>
        <v>0</v>
      </c>
      <c r="AW414" s="42">
        <f>IF(K414&lt;&gt;"",IF(LEFT(K414,1)="S", Calculs!$C$54,0),0)</f>
        <v>0</v>
      </c>
      <c r="AX414" s="43" t="str">
        <f t="shared" si="121"/>
        <v/>
      </c>
      <c r="AY414" s="43" t="str">
        <f t="shared" si="122"/>
        <v/>
      </c>
      <c r="AZ414" s="43">
        <f>SUMIF(Calculs!$B$2:$B$34,AX414,Calculs!$C$2:$C$34)</f>
        <v>0</v>
      </c>
      <c r="BA414" s="42">
        <f>IF(O414&lt;&gt;"",IF(LEFT(O414,1)="S", Calculs!$C$54,0),0)</f>
        <v>0</v>
      </c>
      <c r="BB414" s="42">
        <f>IF(P414&lt;&gt;"",IF(LEFT(P414,1)="S", Calculs!$C$53,0),0)</f>
        <v>0</v>
      </c>
      <c r="BC414" s="229" t="str">
        <f t="shared" si="123"/>
        <v/>
      </c>
      <c r="BD414" s="220">
        <f>IF(A414="",0, IF(BK414="S",COUNTIF($BC$17:BC414,BC414),0))</f>
        <v>0</v>
      </c>
      <c r="BE414" s="42">
        <f xml:space="preserve"> IF(Q414&lt;&gt;"",IF(Q414&lt;&gt;"Sense monitor",VLOOKUP(_xlfn.CONCAT(LEFT(Q414,2),IF(BF414="NO",".SA",".AA")),Calculs!$B$41:$C$48,2,FALSE),0),0)</f>
        <v>0</v>
      </c>
      <c r="BF414" s="42" t="str">
        <f t="shared" si="124"/>
        <v>NO</v>
      </c>
      <c r="BG414" s="43" t="str">
        <f t="shared" si="132"/>
        <v/>
      </c>
      <c r="BH414" s="42">
        <f>SUMIF(Calculs!$B$32:$B$36,TRIM(BG414),Calculs!$C$32:$C$36)</f>
        <v>0</v>
      </c>
      <c r="BI414" s="42">
        <f>IF(T414&lt;&gt;"",IF(LEFT(T414,1)="S", SUMIF(Calculs!$B$67:$B$70, TRIM(BG414), Calculs!$C$67:$C$70),0),0)</f>
        <v>0</v>
      </c>
      <c r="BJ414" s="40" t="str">
        <f t="shared" si="133"/>
        <v>N</v>
      </c>
      <c r="BK414" s="219" t="str">
        <f t="shared" si="125"/>
        <v>N</v>
      </c>
      <c r="BL414" s="42">
        <f t="shared" si="134"/>
        <v>0</v>
      </c>
      <c r="BM414" s="42"/>
      <c r="BN414" s="42"/>
      <c r="BO414" s="42">
        <f>IF(B414="",0,IF(AND(BJ414="S",AR414=1), VLOOKUP(B414,Calculs!$B$94:$D$99,3), 0) + IF(AND(BK414="S",BD414=1), VLOOKUP(B414,Calculs!$B$94:$F$99,5), 0))</f>
        <v>0</v>
      </c>
      <c r="BP414" s="40" t="str">
        <f t="shared" si="126"/>
        <v/>
      </c>
      <c r="BQ414" s="219" t="str">
        <f t="shared" si="127"/>
        <v/>
      </c>
      <c r="BR414" s="264" t="str">
        <f t="shared" si="128"/>
        <v/>
      </c>
      <c r="BS414" s="264" t="str">
        <f t="shared" si="129"/>
        <v/>
      </c>
    </row>
    <row r="415" spans="1:71" ht="12.75" customHeight="1">
      <c r="A415" s="217" t="str">
        <f>IF(' Peticions ET'!A405="", "",' Peticions ET'!A405)</f>
        <v/>
      </c>
      <c r="B415" s="167" t="str">
        <f t="shared" si="130"/>
        <v/>
      </c>
      <c r="C415" s="167" t="str">
        <f>IF(' Peticions ET'!B405="", "",' Peticions ET'!B405)</f>
        <v/>
      </c>
      <c r="D415" s="167" t="str">
        <f>IF(' Peticions ET'!C405="", "",' Peticions ET'!C405)</f>
        <v/>
      </c>
      <c r="E415" s="167" t="str">
        <f>IF(' Peticions ET'!D405="", "",' Peticions ET'!D405)</f>
        <v/>
      </c>
      <c r="F415" s="166" t="str">
        <f>IF(' Peticions ET'!E405="", "",' Peticions ET'!E405)</f>
        <v/>
      </c>
      <c r="G415" s="166" t="str">
        <f>IF(' Peticions ET'!F405="", "",' Peticions ET'!F405)</f>
        <v/>
      </c>
      <c r="H415" s="30" t="str">
        <f>IF(' Peticions ET'!G405="", "",' Peticions ET'!G405)</f>
        <v/>
      </c>
      <c r="I415" s="40" t="str">
        <f>IF(' Peticions ET'!H405="", "",' Peticions ET'!H405)</f>
        <v/>
      </c>
      <c r="J415" s="40" t="str">
        <f>IF(' Peticions ET'!I405="", "",' Peticions ET'!I405)</f>
        <v/>
      </c>
      <c r="K415" s="40" t="str">
        <f>IF(' Peticions ET'!J405="", "",' Peticions ET'!J405)</f>
        <v/>
      </c>
      <c r="L415" s="30" t="str">
        <f>IF(' Peticions ET'!K405="", "",' Peticions ET'!K405)</f>
        <v/>
      </c>
      <c r="M415" s="30" t="str">
        <f>IF(' Peticions ET'!L405="", "",' Peticions ET'!L405)</f>
        <v/>
      </c>
      <c r="N415" s="30" t="str">
        <f>IF(' Peticions ET'!M405="", "",' Peticions ET'!M405)</f>
        <v/>
      </c>
      <c r="O415" s="40" t="str">
        <f>IF(' Peticions ET'!O405="", "",' Peticions ET'!O405)</f>
        <v/>
      </c>
      <c r="P415" s="7" t="str">
        <f>IF(' Peticions ET'!N405="", "",' Peticions ET'!N405)</f>
        <v/>
      </c>
      <c r="Q415" s="31" t="str">
        <f>IF(' Peticions ET'!R405="", "",' Peticions ET'!R405)</f>
        <v/>
      </c>
      <c r="R415" s="31" t="str">
        <f>IF(' Peticions ET'!S405="", "",' Peticions ET'!S405)</f>
        <v/>
      </c>
      <c r="S415" t="str">
        <f>IF(' Peticions ET'!P405="", "",' Peticions ET'!P405)</f>
        <v/>
      </c>
      <c r="T415" s="264" t="str">
        <f>IF(' Peticions ET'!Q405="", "",' Peticions ET'!Q405)</f>
        <v/>
      </c>
      <c r="U415" s="1"/>
      <c r="V415" s="1"/>
      <c r="W415" s="3"/>
      <c r="X415" s="31"/>
      <c r="Y415" s="31"/>
      <c r="Z415" s="31"/>
      <c r="AA415" s="32"/>
      <c r="AB415" s="33"/>
      <c r="AC415" s="33"/>
      <c r="AD415" s="33"/>
      <c r="AE415" s="33"/>
      <c r="AF415" s="34"/>
      <c r="AG415" s="34"/>
      <c r="AH415" s="34"/>
      <c r="AI415" s="34"/>
      <c r="AJ415" s="35" t="str">
        <f>IF(' Peticions ET'!Z405="", "",' Peticions ET'!Z405)</f>
        <v/>
      </c>
      <c r="AK415" s="143"/>
      <c r="AL415" s="36"/>
      <c r="AM415" s="37" t="str">
        <f t="shared" si="116"/>
        <v/>
      </c>
      <c r="AN415" s="38" t="str">
        <f t="shared" si="117"/>
        <v/>
      </c>
      <c r="AO415" s="39" t="str">
        <f t="shared" si="118"/>
        <v/>
      </c>
      <c r="AP415" s="40" t="str">
        <f t="shared" si="119"/>
        <v/>
      </c>
      <c r="AQ415" s="229" t="str">
        <f t="shared" si="120"/>
        <v/>
      </c>
      <c r="AR415" s="220">
        <f>IF(A415="",0,IF(BJ415="S",COUNTIF($AQ$17:AQ415,AQ415),0))</f>
        <v>0</v>
      </c>
      <c r="AS415" s="41" t="str">
        <f t="shared" si="131"/>
        <v/>
      </c>
      <c r="AT415" s="42">
        <f xml:space="preserve"> IF(AS415&lt;&gt;"",VLOOKUP(AS415,Calculs!$B$2:$C$34,2,FALSE),0)</f>
        <v>0</v>
      </c>
      <c r="AU415" s="42">
        <f>IF(I415&lt;&gt;"",IF(LEFT(I415,1)="S", Calculs!$C$63,0),0)</f>
        <v>0</v>
      </c>
      <c r="AV415" s="42">
        <f>IF(J415&lt;&gt;"",IF(LEFT(J415,1)="S", Calculs!$C$53,0),0)</f>
        <v>0</v>
      </c>
      <c r="AW415" s="42">
        <f>IF(K415&lt;&gt;"",IF(LEFT(K415,1)="S", Calculs!$C$54,0),0)</f>
        <v>0</v>
      </c>
      <c r="AX415" s="43" t="str">
        <f t="shared" si="121"/>
        <v/>
      </c>
      <c r="AY415" s="43" t="str">
        <f t="shared" si="122"/>
        <v/>
      </c>
      <c r="AZ415" s="43">
        <f>SUMIF(Calculs!$B$2:$B$34,AX415,Calculs!$C$2:$C$34)</f>
        <v>0</v>
      </c>
      <c r="BA415" s="42">
        <f>IF(O415&lt;&gt;"",IF(LEFT(O415,1)="S", Calculs!$C$54,0),0)</f>
        <v>0</v>
      </c>
      <c r="BB415" s="42">
        <f>IF(P415&lt;&gt;"",IF(LEFT(P415,1)="S", Calculs!$C$53,0),0)</f>
        <v>0</v>
      </c>
      <c r="BC415" s="229" t="str">
        <f t="shared" si="123"/>
        <v/>
      </c>
      <c r="BD415" s="220">
        <f>IF(A415="",0, IF(BK415="S",COUNTIF($BC$17:BC415,BC415),0))</f>
        <v>0</v>
      </c>
      <c r="BE415" s="42">
        <f xml:space="preserve"> IF(Q415&lt;&gt;"",IF(Q415&lt;&gt;"Sense monitor",VLOOKUP(_xlfn.CONCAT(LEFT(Q415,2),IF(BF415="NO",".SA",".AA")),Calculs!$B$41:$C$48,2,FALSE),0),0)</f>
        <v>0</v>
      </c>
      <c r="BF415" s="42" t="str">
        <f t="shared" si="124"/>
        <v>NO</v>
      </c>
      <c r="BG415" s="43" t="str">
        <f t="shared" si="132"/>
        <v/>
      </c>
      <c r="BH415" s="42">
        <f>SUMIF(Calculs!$B$32:$B$36,TRIM(BG415),Calculs!$C$32:$C$36)</f>
        <v>0</v>
      </c>
      <c r="BI415" s="42">
        <f>IF(T415&lt;&gt;"",IF(LEFT(T415,1)="S", SUMIF(Calculs!$B$67:$B$70, TRIM(BG415), Calculs!$C$67:$C$70),0),0)</f>
        <v>0</v>
      </c>
      <c r="BJ415" s="40" t="str">
        <f t="shared" si="133"/>
        <v>N</v>
      </c>
      <c r="BK415" s="219" t="str">
        <f t="shared" si="125"/>
        <v>N</v>
      </c>
      <c r="BL415" s="42">
        <f t="shared" si="134"/>
        <v>0</v>
      </c>
      <c r="BM415" s="42"/>
      <c r="BN415" s="42"/>
      <c r="BO415" s="42">
        <f>IF(B415="",0,IF(AND(BJ415="S",AR415=1), VLOOKUP(B415,Calculs!$B$94:$D$99,3), 0) + IF(AND(BK415="S",BD415=1), VLOOKUP(B415,Calculs!$B$94:$F$99,5), 0))</f>
        <v>0</v>
      </c>
      <c r="BP415" s="40" t="str">
        <f t="shared" si="126"/>
        <v/>
      </c>
      <c r="BQ415" s="219" t="str">
        <f t="shared" si="127"/>
        <v/>
      </c>
      <c r="BR415" s="264" t="str">
        <f t="shared" si="128"/>
        <v/>
      </c>
      <c r="BS415" s="264" t="str">
        <f t="shared" si="129"/>
        <v/>
      </c>
    </row>
    <row r="416" spans="1:71" ht="12.75" customHeight="1">
      <c r="A416" s="217" t="str">
        <f>IF(' Peticions ET'!A406="", "",' Peticions ET'!A406)</f>
        <v/>
      </c>
      <c r="B416" s="167" t="str">
        <f t="shared" si="130"/>
        <v/>
      </c>
      <c r="C416" s="167" t="str">
        <f>IF(' Peticions ET'!B406="", "",' Peticions ET'!B406)</f>
        <v/>
      </c>
      <c r="D416" s="167" t="str">
        <f>IF(' Peticions ET'!C406="", "",' Peticions ET'!C406)</f>
        <v/>
      </c>
      <c r="E416" s="167" t="str">
        <f>IF(' Peticions ET'!D406="", "",' Peticions ET'!D406)</f>
        <v/>
      </c>
      <c r="F416" s="166" t="str">
        <f>IF(' Peticions ET'!E406="", "",' Peticions ET'!E406)</f>
        <v/>
      </c>
      <c r="G416" s="166" t="str">
        <f>IF(' Peticions ET'!F406="", "",' Peticions ET'!F406)</f>
        <v/>
      </c>
      <c r="H416" s="30" t="str">
        <f>IF(' Peticions ET'!G406="", "",' Peticions ET'!G406)</f>
        <v/>
      </c>
      <c r="I416" s="40" t="str">
        <f>IF(' Peticions ET'!H406="", "",' Peticions ET'!H406)</f>
        <v/>
      </c>
      <c r="J416" s="40" t="str">
        <f>IF(' Peticions ET'!I406="", "",' Peticions ET'!I406)</f>
        <v/>
      </c>
      <c r="K416" s="40" t="str">
        <f>IF(' Peticions ET'!J406="", "",' Peticions ET'!J406)</f>
        <v/>
      </c>
      <c r="L416" s="30" t="str">
        <f>IF(' Peticions ET'!K406="", "",' Peticions ET'!K406)</f>
        <v/>
      </c>
      <c r="M416" s="30" t="str">
        <f>IF(' Peticions ET'!L406="", "",' Peticions ET'!L406)</f>
        <v/>
      </c>
      <c r="N416" s="30" t="str">
        <f>IF(' Peticions ET'!M406="", "",' Peticions ET'!M406)</f>
        <v/>
      </c>
      <c r="O416" s="40" t="str">
        <f>IF(' Peticions ET'!O406="", "",' Peticions ET'!O406)</f>
        <v/>
      </c>
      <c r="P416" s="7" t="str">
        <f>IF(' Peticions ET'!N406="", "",' Peticions ET'!N406)</f>
        <v/>
      </c>
      <c r="Q416" s="31" t="str">
        <f>IF(' Peticions ET'!R406="", "",' Peticions ET'!R406)</f>
        <v/>
      </c>
      <c r="R416" s="31" t="str">
        <f>IF(' Peticions ET'!S406="", "",' Peticions ET'!S406)</f>
        <v/>
      </c>
      <c r="S416" t="str">
        <f>IF(' Peticions ET'!P406="", "",' Peticions ET'!P406)</f>
        <v/>
      </c>
      <c r="T416" s="264" t="str">
        <f>IF(' Peticions ET'!Q406="", "",' Peticions ET'!Q406)</f>
        <v/>
      </c>
      <c r="U416" s="1"/>
      <c r="V416" s="1"/>
      <c r="W416" s="3"/>
      <c r="X416" s="31"/>
      <c r="Y416" s="31"/>
      <c r="Z416" s="31"/>
      <c r="AA416" s="32"/>
      <c r="AB416" s="33"/>
      <c r="AC416" s="33"/>
      <c r="AD416" s="33"/>
      <c r="AE416" s="33"/>
      <c r="AF416" s="34"/>
      <c r="AG416" s="34"/>
      <c r="AH416" s="34"/>
      <c r="AI416" s="34"/>
      <c r="AJ416" s="35" t="str">
        <f>IF(' Peticions ET'!Z406="", "",' Peticions ET'!Z406)</f>
        <v/>
      </c>
      <c r="AK416" s="143"/>
      <c r="AL416" s="36"/>
      <c r="AM416" s="37" t="str">
        <f t="shared" si="116"/>
        <v/>
      </c>
      <c r="AN416" s="38" t="str">
        <f t="shared" si="117"/>
        <v/>
      </c>
      <c r="AO416" s="39" t="str">
        <f t="shared" si="118"/>
        <v/>
      </c>
      <c r="AP416" s="40" t="str">
        <f t="shared" si="119"/>
        <v/>
      </c>
      <c r="AQ416" s="229" t="str">
        <f t="shared" si="120"/>
        <v/>
      </c>
      <c r="AR416" s="220">
        <f>IF(A416="",0,IF(BJ416="S",COUNTIF($AQ$17:AQ416,AQ416),0))</f>
        <v>0</v>
      </c>
      <c r="AS416" s="41" t="str">
        <f t="shared" si="131"/>
        <v/>
      </c>
      <c r="AT416" s="42">
        <f xml:space="preserve"> IF(AS416&lt;&gt;"",VLOOKUP(AS416,Calculs!$B$2:$C$34,2,FALSE),0)</f>
        <v>0</v>
      </c>
      <c r="AU416" s="42">
        <f>IF(I416&lt;&gt;"",IF(LEFT(I416,1)="S", Calculs!$C$63,0),0)</f>
        <v>0</v>
      </c>
      <c r="AV416" s="42">
        <f>IF(J416&lt;&gt;"",IF(LEFT(J416,1)="S", Calculs!$C$53,0),0)</f>
        <v>0</v>
      </c>
      <c r="AW416" s="42">
        <f>IF(K416&lt;&gt;"",IF(LEFT(K416,1)="S", Calculs!$C$54,0),0)</f>
        <v>0</v>
      </c>
      <c r="AX416" s="43" t="str">
        <f t="shared" si="121"/>
        <v/>
      </c>
      <c r="AY416" s="43" t="str">
        <f t="shared" si="122"/>
        <v/>
      </c>
      <c r="AZ416" s="43">
        <f>SUMIF(Calculs!$B$2:$B$34,AX416,Calculs!$C$2:$C$34)</f>
        <v>0</v>
      </c>
      <c r="BA416" s="42">
        <f>IF(O416&lt;&gt;"",IF(LEFT(O416,1)="S", Calculs!$C$54,0),0)</f>
        <v>0</v>
      </c>
      <c r="BB416" s="42">
        <f>IF(P416&lt;&gt;"",IF(LEFT(P416,1)="S", Calculs!$C$53,0),0)</f>
        <v>0</v>
      </c>
      <c r="BC416" s="229" t="str">
        <f t="shared" si="123"/>
        <v/>
      </c>
      <c r="BD416" s="220">
        <f>IF(A416="",0, IF(BK416="S",COUNTIF($BC$17:BC416,BC416),0))</f>
        <v>0</v>
      </c>
      <c r="BE416" s="42">
        <f xml:space="preserve"> IF(Q416&lt;&gt;"",IF(Q416&lt;&gt;"Sense monitor",VLOOKUP(_xlfn.CONCAT(LEFT(Q416,2),IF(BF416="NO",".SA",".AA")),Calculs!$B$41:$C$48,2,FALSE),0),0)</f>
        <v>0</v>
      </c>
      <c r="BF416" s="42" t="str">
        <f t="shared" si="124"/>
        <v>NO</v>
      </c>
      <c r="BG416" s="43" t="str">
        <f t="shared" si="132"/>
        <v/>
      </c>
      <c r="BH416" s="42">
        <f>SUMIF(Calculs!$B$32:$B$36,TRIM(BG416),Calculs!$C$32:$C$36)</f>
        <v>0</v>
      </c>
      <c r="BI416" s="42">
        <f>IF(T416&lt;&gt;"",IF(LEFT(T416,1)="S", SUMIF(Calculs!$B$67:$B$70, TRIM(BG416), Calculs!$C$67:$C$70),0),0)</f>
        <v>0</v>
      </c>
      <c r="BJ416" s="40" t="str">
        <f t="shared" si="133"/>
        <v>N</v>
      </c>
      <c r="BK416" s="219" t="str">
        <f t="shared" si="125"/>
        <v>N</v>
      </c>
      <c r="BL416" s="42">
        <f t="shared" si="134"/>
        <v>0</v>
      </c>
      <c r="BM416" s="42"/>
      <c r="BN416" s="42"/>
      <c r="BO416" s="42">
        <f>IF(B416="",0,IF(AND(BJ416="S",AR416=1), VLOOKUP(B416,Calculs!$B$94:$D$99,3), 0) + IF(AND(BK416="S",BD416=1), VLOOKUP(B416,Calculs!$B$94:$F$99,5), 0))</f>
        <v>0</v>
      </c>
      <c r="BP416" s="40" t="str">
        <f t="shared" si="126"/>
        <v/>
      </c>
      <c r="BQ416" s="219" t="str">
        <f t="shared" si="127"/>
        <v/>
      </c>
      <c r="BR416" s="264" t="str">
        <f t="shared" si="128"/>
        <v/>
      </c>
      <c r="BS416" s="264" t="str">
        <f t="shared" si="129"/>
        <v/>
      </c>
    </row>
    <row r="417" spans="1:71" ht="12.75" customHeight="1">
      <c r="A417" s="217" t="str">
        <f>IF(' Peticions ET'!A407="", "",' Peticions ET'!A407)</f>
        <v/>
      </c>
      <c r="B417" s="167" t="str">
        <f t="shared" si="130"/>
        <v/>
      </c>
      <c r="C417" s="167" t="str">
        <f>IF(' Peticions ET'!B407="", "",' Peticions ET'!B407)</f>
        <v/>
      </c>
      <c r="D417" s="167" t="str">
        <f>IF(' Peticions ET'!C407="", "",' Peticions ET'!C407)</f>
        <v/>
      </c>
      <c r="E417" s="167" t="str">
        <f>IF(' Peticions ET'!D407="", "",' Peticions ET'!D407)</f>
        <v/>
      </c>
      <c r="F417" s="166" t="str">
        <f>IF(' Peticions ET'!E407="", "",' Peticions ET'!E407)</f>
        <v/>
      </c>
      <c r="G417" s="166" t="str">
        <f>IF(' Peticions ET'!F407="", "",' Peticions ET'!F407)</f>
        <v/>
      </c>
      <c r="H417" s="30" t="str">
        <f>IF(' Peticions ET'!G407="", "",' Peticions ET'!G407)</f>
        <v/>
      </c>
      <c r="I417" s="40" t="str">
        <f>IF(' Peticions ET'!H407="", "",' Peticions ET'!H407)</f>
        <v/>
      </c>
      <c r="J417" s="40" t="str">
        <f>IF(' Peticions ET'!I407="", "",' Peticions ET'!I407)</f>
        <v/>
      </c>
      <c r="K417" s="40" t="str">
        <f>IF(' Peticions ET'!J407="", "",' Peticions ET'!J407)</f>
        <v/>
      </c>
      <c r="L417" s="30" t="str">
        <f>IF(' Peticions ET'!K407="", "",' Peticions ET'!K407)</f>
        <v/>
      </c>
      <c r="M417" s="30" t="str">
        <f>IF(' Peticions ET'!L407="", "",' Peticions ET'!L407)</f>
        <v/>
      </c>
      <c r="N417" s="30" t="str">
        <f>IF(' Peticions ET'!M407="", "",' Peticions ET'!M407)</f>
        <v/>
      </c>
      <c r="O417" s="40" t="str">
        <f>IF(' Peticions ET'!O407="", "",' Peticions ET'!O407)</f>
        <v/>
      </c>
      <c r="P417" s="7" t="str">
        <f>IF(' Peticions ET'!N407="", "",' Peticions ET'!N407)</f>
        <v/>
      </c>
      <c r="Q417" s="31" t="str">
        <f>IF(' Peticions ET'!R407="", "",' Peticions ET'!R407)</f>
        <v/>
      </c>
      <c r="R417" s="31" t="str">
        <f>IF(' Peticions ET'!S407="", "",' Peticions ET'!S407)</f>
        <v/>
      </c>
      <c r="S417" t="str">
        <f>IF(' Peticions ET'!P407="", "",' Peticions ET'!P407)</f>
        <v/>
      </c>
      <c r="T417" s="264" t="str">
        <f>IF(' Peticions ET'!Q407="", "",' Peticions ET'!Q407)</f>
        <v/>
      </c>
      <c r="U417" s="1"/>
      <c r="V417" s="1"/>
      <c r="W417" s="3"/>
      <c r="X417" s="31"/>
      <c r="Y417" s="31"/>
      <c r="Z417" s="31"/>
      <c r="AA417" s="32"/>
      <c r="AB417" s="33"/>
      <c r="AC417" s="33"/>
      <c r="AD417" s="33"/>
      <c r="AE417" s="33"/>
      <c r="AF417" s="34"/>
      <c r="AG417" s="34"/>
      <c r="AH417" s="34"/>
      <c r="AI417" s="34"/>
      <c r="AJ417" s="35" t="str">
        <f>IF(' Peticions ET'!Z407="", "",' Peticions ET'!Z407)</f>
        <v/>
      </c>
      <c r="AK417" s="143"/>
      <c r="AL417" s="36"/>
      <c r="AM417" s="37" t="str">
        <f t="shared" si="116"/>
        <v/>
      </c>
      <c r="AN417" s="38" t="str">
        <f t="shared" si="117"/>
        <v/>
      </c>
      <c r="AO417" s="39" t="str">
        <f t="shared" si="118"/>
        <v/>
      </c>
      <c r="AP417" s="40" t="str">
        <f t="shared" si="119"/>
        <v/>
      </c>
      <c r="AQ417" s="229" t="str">
        <f t="shared" si="120"/>
        <v/>
      </c>
      <c r="AR417" s="220">
        <f>IF(A417="",0,IF(BJ417="S",COUNTIF($AQ$17:AQ417,AQ417),0))</f>
        <v>0</v>
      </c>
      <c r="AS417" s="41" t="str">
        <f t="shared" si="131"/>
        <v/>
      </c>
      <c r="AT417" s="42">
        <f xml:space="preserve"> IF(AS417&lt;&gt;"",VLOOKUP(AS417,Calculs!$B$2:$C$34,2,FALSE),0)</f>
        <v>0</v>
      </c>
      <c r="AU417" s="42">
        <f>IF(I417&lt;&gt;"",IF(LEFT(I417,1)="S", Calculs!$C$63,0),0)</f>
        <v>0</v>
      </c>
      <c r="AV417" s="42">
        <f>IF(J417&lt;&gt;"",IF(LEFT(J417,1)="S", Calculs!$C$53,0),0)</f>
        <v>0</v>
      </c>
      <c r="AW417" s="42">
        <f>IF(K417&lt;&gt;"",IF(LEFT(K417,1)="S", Calculs!$C$54,0),0)</f>
        <v>0</v>
      </c>
      <c r="AX417" s="43" t="str">
        <f t="shared" si="121"/>
        <v/>
      </c>
      <c r="AY417" s="43" t="str">
        <f t="shared" si="122"/>
        <v/>
      </c>
      <c r="AZ417" s="43">
        <f>SUMIF(Calculs!$B$2:$B$34,AX417,Calculs!$C$2:$C$34)</f>
        <v>0</v>
      </c>
      <c r="BA417" s="42">
        <f>IF(O417&lt;&gt;"",IF(LEFT(O417,1)="S", Calculs!$C$54,0),0)</f>
        <v>0</v>
      </c>
      <c r="BB417" s="42">
        <f>IF(P417&lt;&gt;"",IF(LEFT(P417,1)="S", Calculs!$C$53,0),0)</f>
        <v>0</v>
      </c>
      <c r="BC417" s="229" t="str">
        <f t="shared" si="123"/>
        <v/>
      </c>
      <c r="BD417" s="220">
        <f>IF(A417="",0, IF(BK417="S",COUNTIF($BC$17:BC417,BC417),0))</f>
        <v>0</v>
      </c>
      <c r="BE417" s="42">
        <f xml:space="preserve"> IF(Q417&lt;&gt;"",IF(Q417&lt;&gt;"Sense monitor",VLOOKUP(_xlfn.CONCAT(LEFT(Q417,2),IF(BF417="NO",".SA",".AA")),Calculs!$B$41:$C$48,2,FALSE),0),0)</f>
        <v>0</v>
      </c>
      <c r="BF417" s="42" t="str">
        <f t="shared" si="124"/>
        <v>NO</v>
      </c>
      <c r="BG417" s="43" t="str">
        <f t="shared" si="132"/>
        <v/>
      </c>
      <c r="BH417" s="42">
        <f>SUMIF(Calculs!$B$32:$B$36,TRIM(BG417),Calculs!$C$32:$C$36)</f>
        <v>0</v>
      </c>
      <c r="BI417" s="42">
        <f>IF(T417&lt;&gt;"",IF(LEFT(T417,1)="S", SUMIF(Calculs!$B$67:$B$70, TRIM(BG417), Calculs!$C$67:$C$70),0),0)</f>
        <v>0</v>
      </c>
      <c r="BJ417" s="40" t="str">
        <f t="shared" si="133"/>
        <v>N</v>
      </c>
      <c r="BK417" s="219" t="str">
        <f t="shared" si="125"/>
        <v>N</v>
      </c>
      <c r="BL417" s="42">
        <f t="shared" si="134"/>
        <v>0</v>
      </c>
      <c r="BM417" s="42"/>
      <c r="BN417" s="42"/>
      <c r="BO417" s="42">
        <f>IF(B417="",0,IF(AND(BJ417="S",AR417=1), VLOOKUP(B417,Calculs!$B$94:$D$99,3), 0) + IF(AND(BK417="S",BD417=1), VLOOKUP(B417,Calculs!$B$94:$F$99,5), 0))</f>
        <v>0</v>
      </c>
      <c r="BP417" s="40" t="str">
        <f t="shared" si="126"/>
        <v/>
      </c>
      <c r="BQ417" s="219" t="str">
        <f t="shared" si="127"/>
        <v/>
      </c>
      <c r="BR417" s="264" t="str">
        <f t="shared" si="128"/>
        <v/>
      </c>
      <c r="BS417" s="264" t="str">
        <f t="shared" si="129"/>
        <v/>
      </c>
    </row>
    <row r="418" spans="1:71" ht="12.75" customHeight="1">
      <c r="A418" s="217" t="str">
        <f>IF(' Peticions ET'!A408="", "",' Peticions ET'!A408)</f>
        <v/>
      </c>
      <c r="B418" s="167" t="str">
        <f t="shared" si="130"/>
        <v/>
      </c>
      <c r="C418" s="167" t="str">
        <f>IF(' Peticions ET'!B408="", "",' Peticions ET'!B408)</f>
        <v/>
      </c>
      <c r="D418" s="167" t="str">
        <f>IF(' Peticions ET'!C408="", "",' Peticions ET'!C408)</f>
        <v/>
      </c>
      <c r="E418" s="167" t="str">
        <f>IF(' Peticions ET'!D408="", "",' Peticions ET'!D408)</f>
        <v/>
      </c>
      <c r="F418" s="166" t="str">
        <f>IF(' Peticions ET'!E408="", "",' Peticions ET'!E408)</f>
        <v/>
      </c>
      <c r="G418" s="166" t="str">
        <f>IF(' Peticions ET'!F408="", "",' Peticions ET'!F408)</f>
        <v/>
      </c>
      <c r="H418" s="30" t="str">
        <f>IF(' Peticions ET'!G408="", "",' Peticions ET'!G408)</f>
        <v/>
      </c>
      <c r="I418" s="40" t="str">
        <f>IF(' Peticions ET'!H408="", "",' Peticions ET'!H408)</f>
        <v/>
      </c>
      <c r="J418" s="40" t="str">
        <f>IF(' Peticions ET'!I408="", "",' Peticions ET'!I408)</f>
        <v/>
      </c>
      <c r="K418" s="40" t="str">
        <f>IF(' Peticions ET'!J408="", "",' Peticions ET'!J408)</f>
        <v/>
      </c>
      <c r="L418" s="30" t="str">
        <f>IF(' Peticions ET'!K408="", "",' Peticions ET'!K408)</f>
        <v/>
      </c>
      <c r="M418" s="30" t="str">
        <f>IF(' Peticions ET'!L408="", "",' Peticions ET'!L408)</f>
        <v/>
      </c>
      <c r="N418" s="30" t="str">
        <f>IF(' Peticions ET'!M408="", "",' Peticions ET'!M408)</f>
        <v/>
      </c>
      <c r="O418" s="40" t="str">
        <f>IF(' Peticions ET'!O408="", "",' Peticions ET'!O408)</f>
        <v/>
      </c>
      <c r="P418" s="7" t="str">
        <f>IF(' Peticions ET'!N408="", "",' Peticions ET'!N408)</f>
        <v/>
      </c>
      <c r="Q418" s="31" t="str">
        <f>IF(' Peticions ET'!R408="", "",' Peticions ET'!R408)</f>
        <v/>
      </c>
      <c r="R418" s="31" t="str">
        <f>IF(' Peticions ET'!S408="", "",' Peticions ET'!S408)</f>
        <v/>
      </c>
      <c r="S418" t="str">
        <f>IF(' Peticions ET'!P408="", "",' Peticions ET'!P408)</f>
        <v/>
      </c>
      <c r="T418" s="264" t="str">
        <f>IF(' Peticions ET'!Q408="", "",' Peticions ET'!Q408)</f>
        <v/>
      </c>
      <c r="U418" s="1"/>
      <c r="V418" s="1"/>
      <c r="W418" s="3"/>
      <c r="X418" s="31"/>
      <c r="Y418" s="31"/>
      <c r="Z418" s="31"/>
      <c r="AA418" s="32"/>
      <c r="AB418" s="33"/>
      <c r="AC418" s="33"/>
      <c r="AD418" s="33"/>
      <c r="AE418" s="33"/>
      <c r="AF418" s="34"/>
      <c r="AG418" s="34"/>
      <c r="AH418" s="34"/>
      <c r="AI418" s="34"/>
      <c r="AJ418" s="35" t="str">
        <f>IF(' Peticions ET'!Z408="", "",' Peticions ET'!Z408)</f>
        <v/>
      </c>
      <c r="AK418" s="143"/>
      <c r="AL418" s="36"/>
      <c r="AM418" s="37" t="str">
        <f t="shared" si="116"/>
        <v/>
      </c>
      <c r="AN418" s="38" t="str">
        <f t="shared" si="117"/>
        <v/>
      </c>
      <c r="AO418" s="39" t="str">
        <f t="shared" si="118"/>
        <v/>
      </c>
      <c r="AP418" s="40" t="str">
        <f t="shared" si="119"/>
        <v/>
      </c>
      <c r="AQ418" s="229" t="str">
        <f t="shared" si="120"/>
        <v/>
      </c>
      <c r="AR418" s="220">
        <f>IF(A418="",0,IF(BJ418="S",COUNTIF($AQ$17:AQ418,AQ418),0))</f>
        <v>0</v>
      </c>
      <c r="AS418" s="41" t="str">
        <f t="shared" si="131"/>
        <v/>
      </c>
      <c r="AT418" s="42">
        <f xml:space="preserve"> IF(AS418&lt;&gt;"",VLOOKUP(AS418,Calculs!$B$2:$C$34,2,FALSE),0)</f>
        <v>0</v>
      </c>
      <c r="AU418" s="42">
        <f>IF(I418&lt;&gt;"",IF(LEFT(I418,1)="S", Calculs!$C$63,0),0)</f>
        <v>0</v>
      </c>
      <c r="AV418" s="42">
        <f>IF(J418&lt;&gt;"",IF(LEFT(J418,1)="S", Calculs!$C$53,0),0)</f>
        <v>0</v>
      </c>
      <c r="AW418" s="42">
        <f>IF(K418&lt;&gt;"",IF(LEFT(K418,1)="S", Calculs!$C$54,0),0)</f>
        <v>0</v>
      </c>
      <c r="AX418" s="43" t="str">
        <f t="shared" si="121"/>
        <v/>
      </c>
      <c r="AY418" s="43" t="str">
        <f t="shared" si="122"/>
        <v/>
      </c>
      <c r="AZ418" s="43">
        <f>SUMIF(Calculs!$B$2:$B$34,AX418,Calculs!$C$2:$C$34)</f>
        <v>0</v>
      </c>
      <c r="BA418" s="42">
        <f>IF(O418&lt;&gt;"",IF(LEFT(O418,1)="S", Calculs!$C$54,0),0)</f>
        <v>0</v>
      </c>
      <c r="BB418" s="42">
        <f>IF(P418&lt;&gt;"",IF(LEFT(P418,1)="S", Calculs!$C$53,0),0)</f>
        <v>0</v>
      </c>
      <c r="BC418" s="229" t="str">
        <f t="shared" si="123"/>
        <v/>
      </c>
      <c r="BD418" s="220">
        <f>IF(A418="",0, IF(BK418="S",COUNTIF($BC$17:BC418,BC418),0))</f>
        <v>0</v>
      </c>
      <c r="BE418" s="42">
        <f xml:space="preserve"> IF(Q418&lt;&gt;"",IF(Q418&lt;&gt;"Sense monitor",VLOOKUP(_xlfn.CONCAT(LEFT(Q418,2),IF(BF418="NO",".SA",".AA")),Calculs!$B$41:$C$48,2,FALSE),0),0)</f>
        <v>0</v>
      </c>
      <c r="BF418" s="42" t="str">
        <f t="shared" si="124"/>
        <v>NO</v>
      </c>
      <c r="BG418" s="43" t="str">
        <f t="shared" si="132"/>
        <v/>
      </c>
      <c r="BH418" s="42">
        <f>SUMIF(Calculs!$B$32:$B$36,TRIM(BG418),Calculs!$C$32:$C$36)</f>
        <v>0</v>
      </c>
      <c r="BI418" s="42">
        <f>IF(T418&lt;&gt;"",IF(LEFT(T418,1)="S", SUMIF(Calculs!$B$67:$B$70, TRIM(BG418), Calculs!$C$67:$C$70),0),0)</f>
        <v>0</v>
      </c>
      <c r="BJ418" s="40" t="str">
        <f t="shared" si="133"/>
        <v>N</v>
      </c>
      <c r="BK418" s="219" t="str">
        <f t="shared" si="125"/>
        <v>N</v>
      </c>
      <c r="BL418" s="42">
        <f t="shared" si="134"/>
        <v>0</v>
      </c>
      <c r="BM418" s="42"/>
      <c r="BN418" s="42"/>
      <c r="BO418" s="42">
        <f>IF(B418="",0,IF(AND(BJ418="S",AR418=1), VLOOKUP(B418,Calculs!$B$94:$D$99,3), 0) + IF(AND(BK418="S",BD418=1), VLOOKUP(B418,Calculs!$B$94:$F$99,5), 0))</f>
        <v>0</v>
      </c>
      <c r="BP418" s="40" t="str">
        <f t="shared" si="126"/>
        <v/>
      </c>
      <c r="BQ418" s="219" t="str">
        <f t="shared" si="127"/>
        <v/>
      </c>
      <c r="BR418" s="264" t="str">
        <f t="shared" si="128"/>
        <v/>
      </c>
      <c r="BS418" s="264" t="str">
        <f t="shared" si="129"/>
        <v/>
      </c>
    </row>
    <row r="419" spans="1:71" ht="12.75" customHeight="1">
      <c r="A419" s="217" t="str">
        <f>IF(' Peticions ET'!A409="", "",' Peticions ET'!A409)</f>
        <v/>
      </c>
      <c r="B419" s="167" t="str">
        <f t="shared" si="130"/>
        <v/>
      </c>
      <c r="C419" s="167" t="str">
        <f>IF(' Peticions ET'!B409="", "",' Peticions ET'!B409)</f>
        <v/>
      </c>
      <c r="D419" s="167" t="str">
        <f>IF(' Peticions ET'!C409="", "",' Peticions ET'!C409)</f>
        <v/>
      </c>
      <c r="E419" s="167" t="str">
        <f>IF(' Peticions ET'!D409="", "",' Peticions ET'!D409)</f>
        <v/>
      </c>
      <c r="F419" s="166" t="str">
        <f>IF(' Peticions ET'!E409="", "",' Peticions ET'!E409)</f>
        <v/>
      </c>
      <c r="G419" s="166" t="str">
        <f>IF(' Peticions ET'!F409="", "",' Peticions ET'!F409)</f>
        <v/>
      </c>
      <c r="H419" s="30" t="str">
        <f>IF(' Peticions ET'!G409="", "",' Peticions ET'!G409)</f>
        <v/>
      </c>
      <c r="I419" s="40" t="str">
        <f>IF(' Peticions ET'!H409="", "",' Peticions ET'!H409)</f>
        <v/>
      </c>
      <c r="J419" s="40" t="str">
        <f>IF(' Peticions ET'!I409="", "",' Peticions ET'!I409)</f>
        <v/>
      </c>
      <c r="K419" s="40" t="str">
        <f>IF(' Peticions ET'!J409="", "",' Peticions ET'!J409)</f>
        <v/>
      </c>
      <c r="L419" s="30" t="str">
        <f>IF(' Peticions ET'!K409="", "",' Peticions ET'!K409)</f>
        <v/>
      </c>
      <c r="M419" s="30" t="str">
        <f>IF(' Peticions ET'!L409="", "",' Peticions ET'!L409)</f>
        <v/>
      </c>
      <c r="N419" s="30" t="str">
        <f>IF(' Peticions ET'!M409="", "",' Peticions ET'!M409)</f>
        <v/>
      </c>
      <c r="O419" s="40" t="str">
        <f>IF(' Peticions ET'!O409="", "",' Peticions ET'!O409)</f>
        <v/>
      </c>
      <c r="P419" s="7" t="str">
        <f>IF(' Peticions ET'!N409="", "",' Peticions ET'!N409)</f>
        <v/>
      </c>
      <c r="Q419" s="31" t="str">
        <f>IF(' Peticions ET'!R409="", "",' Peticions ET'!R409)</f>
        <v/>
      </c>
      <c r="R419" s="31" t="str">
        <f>IF(' Peticions ET'!S409="", "",' Peticions ET'!S409)</f>
        <v/>
      </c>
      <c r="S419" t="str">
        <f>IF(' Peticions ET'!P409="", "",' Peticions ET'!P409)</f>
        <v/>
      </c>
      <c r="T419" s="264" t="str">
        <f>IF(' Peticions ET'!Q409="", "",' Peticions ET'!Q409)</f>
        <v/>
      </c>
      <c r="U419" s="1"/>
      <c r="V419" s="1"/>
      <c r="W419" s="3"/>
      <c r="X419" s="31"/>
      <c r="Y419" s="31"/>
      <c r="Z419" s="31"/>
      <c r="AA419" s="32"/>
      <c r="AB419" s="33"/>
      <c r="AC419" s="33"/>
      <c r="AD419" s="33"/>
      <c r="AE419" s="33"/>
      <c r="AF419" s="34"/>
      <c r="AG419" s="34"/>
      <c r="AH419" s="34"/>
      <c r="AI419" s="34"/>
      <c r="AJ419" s="35" t="str">
        <f>IF(' Peticions ET'!Z409="", "",' Peticions ET'!Z409)</f>
        <v/>
      </c>
      <c r="AK419" s="143"/>
      <c r="AL419" s="36"/>
      <c r="AM419" s="37" t="str">
        <f t="shared" si="116"/>
        <v/>
      </c>
      <c r="AN419" s="38" t="str">
        <f t="shared" si="117"/>
        <v/>
      </c>
      <c r="AO419" s="39" t="str">
        <f t="shared" si="118"/>
        <v/>
      </c>
      <c r="AP419" s="40" t="str">
        <f t="shared" si="119"/>
        <v/>
      </c>
      <c r="AQ419" s="229" t="str">
        <f t="shared" si="120"/>
        <v/>
      </c>
      <c r="AR419" s="220">
        <f>IF(A419="",0,IF(BJ419="S",COUNTIF($AQ$17:AQ419,AQ419),0))</f>
        <v>0</v>
      </c>
      <c r="AS419" s="41" t="str">
        <f t="shared" si="131"/>
        <v/>
      </c>
      <c r="AT419" s="42">
        <f xml:space="preserve"> IF(AS419&lt;&gt;"",VLOOKUP(AS419,Calculs!$B$2:$C$34,2,FALSE),0)</f>
        <v>0</v>
      </c>
      <c r="AU419" s="42">
        <f>IF(I419&lt;&gt;"",IF(LEFT(I419,1)="S", Calculs!$C$63,0),0)</f>
        <v>0</v>
      </c>
      <c r="AV419" s="42">
        <f>IF(J419&lt;&gt;"",IF(LEFT(J419,1)="S", Calculs!$C$53,0),0)</f>
        <v>0</v>
      </c>
      <c r="AW419" s="42">
        <f>IF(K419&lt;&gt;"",IF(LEFT(K419,1)="S", Calculs!$C$54,0),0)</f>
        <v>0</v>
      </c>
      <c r="AX419" s="43" t="str">
        <f t="shared" si="121"/>
        <v/>
      </c>
      <c r="AY419" s="43" t="str">
        <f t="shared" si="122"/>
        <v/>
      </c>
      <c r="AZ419" s="43">
        <f>SUMIF(Calculs!$B$2:$B$34,AX419,Calculs!$C$2:$C$34)</f>
        <v>0</v>
      </c>
      <c r="BA419" s="42">
        <f>IF(O419&lt;&gt;"",IF(LEFT(O419,1)="S", Calculs!$C$54,0),0)</f>
        <v>0</v>
      </c>
      <c r="BB419" s="42">
        <f>IF(P419&lt;&gt;"",IF(LEFT(P419,1)="S", Calculs!$C$53,0),0)</f>
        <v>0</v>
      </c>
      <c r="BC419" s="229" t="str">
        <f t="shared" si="123"/>
        <v/>
      </c>
      <c r="BD419" s="220">
        <f>IF(A419="",0, IF(BK419="S",COUNTIF($BC$17:BC419,BC419),0))</f>
        <v>0</v>
      </c>
      <c r="BE419" s="42">
        <f xml:space="preserve"> IF(Q419&lt;&gt;"",IF(Q419&lt;&gt;"Sense monitor",VLOOKUP(_xlfn.CONCAT(LEFT(Q419,2),IF(BF419="NO",".SA",".AA")),Calculs!$B$41:$C$48,2,FALSE),0),0)</f>
        <v>0</v>
      </c>
      <c r="BF419" s="42" t="str">
        <f t="shared" si="124"/>
        <v>NO</v>
      </c>
      <c r="BG419" s="43" t="str">
        <f t="shared" si="132"/>
        <v/>
      </c>
      <c r="BH419" s="42">
        <f>SUMIF(Calculs!$B$32:$B$36,TRIM(BG419),Calculs!$C$32:$C$36)</f>
        <v>0</v>
      </c>
      <c r="BI419" s="42">
        <f>IF(T419&lt;&gt;"",IF(LEFT(T419,1)="S", SUMIF(Calculs!$B$67:$B$70, TRIM(BG419), Calculs!$C$67:$C$70),0),0)</f>
        <v>0</v>
      </c>
      <c r="BJ419" s="40" t="str">
        <f t="shared" si="133"/>
        <v>N</v>
      </c>
      <c r="BK419" s="219" t="str">
        <f t="shared" si="125"/>
        <v>N</v>
      </c>
      <c r="BL419" s="42">
        <f t="shared" si="134"/>
        <v>0</v>
      </c>
      <c r="BM419" s="42"/>
      <c r="BN419" s="42"/>
      <c r="BO419" s="42">
        <f>IF(B419="",0,IF(AND(BJ419="S",AR419=1), VLOOKUP(B419,Calculs!$B$94:$D$99,3), 0) + IF(AND(BK419="S",BD419=1), VLOOKUP(B419,Calculs!$B$94:$F$99,5), 0))</f>
        <v>0</v>
      </c>
      <c r="BP419" s="40" t="str">
        <f t="shared" si="126"/>
        <v/>
      </c>
      <c r="BQ419" s="219" t="str">
        <f t="shared" si="127"/>
        <v/>
      </c>
      <c r="BR419" s="264" t="str">
        <f t="shared" si="128"/>
        <v/>
      </c>
      <c r="BS419" s="264" t="str">
        <f t="shared" si="129"/>
        <v/>
      </c>
    </row>
    <row r="420" spans="1:71" ht="12.75" customHeight="1">
      <c r="A420" s="217" t="str">
        <f>IF(' Peticions ET'!A410="", "",' Peticions ET'!A410)</f>
        <v/>
      </c>
      <c r="B420" s="167" t="str">
        <f t="shared" si="130"/>
        <v/>
      </c>
      <c r="C420" s="167" t="str">
        <f>IF(' Peticions ET'!B410="", "",' Peticions ET'!B410)</f>
        <v/>
      </c>
      <c r="D420" s="167" t="str">
        <f>IF(' Peticions ET'!C410="", "",' Peticions ET'!C410)</f>
        <v/>
      </c>
      <c r="E420" s="167" t="str">
        <f>IF(' Peticions ET'!D410="", "",' Peticions ET'!D410)</f>
        <v/>
      </c>
      <c r="F420" s="166" t="str">
        <f>IF(' Peticions ET'!E410="", "",' Peticions ET'!E410)</f>
        <v/>
      </c>
      <c r="G420" s="166" t="str">
        <f>IF(' Peticions ET'!F410="", "",' Peticions ET'!F410)</f>
        <v/>
      </c>
      <c r="H420" s="30" t="str">
        <f>IF(' Peticions ET'!G410="", "",' Peticions ET'!G410)</f>
        <v/>
      </c>
      <c r="I420" s="40" t="str">
        <f>IF(' Peticions ET'!H410="", "",' Peticions ET'!H410)</f>
        <v/>
      </c>
      <c r="J420" s="40" t="str">
        <f>IF(' Peticions ET'!I410="", "",' Peticions ET'!I410)</f>
        <v/>
      </c>
      <c r="K420" s="40" t="str">
        <f>IF(' Peticions ET'!J410="", "",' Peticions ET'!J410)</f>
        <v/>
      </c>
      <c r="L420" s="30" t="str">
        <f>IF(' Peticions ET'!K410="", "",' Peticions ET'!K410)</f>
        <v/>
      </c>
      <c r="M420" s="30" t="str">
        <f>IF(' Peticions ET'!L410="", "",' Peticions ET'!L410)</f>
        <v/>
      </c>
      <c r="N420" s="30" t="str">
        <f>IF(' Peticions ET'!M410="", "",' Peticions ET'!M410)</f>
        <v/>
      </c>
      <c r="O420" s="40" t="str">
        <f>IF(' Peticions ET'!O410="", "",' Peticions ET'!O410)</f>
        <v/>
      </c>
      <c r="P420" s="7" t="str">
        <f>IF(' Peticions ET'!N410="", "",' Peticions ET'!N410)</f>
        <v/>
      </c>
      <c r="Q420" s="31" t="str">
        <f>IF(' Peticions ET'!R410="", "",' Peticions ET'!R410)</f>
        <v/>
      </c>
      <c r="R420" s="31" t="str">
        <f>IF(' Peticions ET'!S410="", "",' Peticions ET'!S410)</f>
        <v/>
      </c>
      <c r="S420" t="str">
        <f>IF(' Peticions ET'!P410="", "",' Peticions ET'!P410)</f>
        <v/>
      </c>
      <c r="T420" s="264" t="str">
        <f>IF(' Peticions ET'!Q410="", "",' Peticions ET'!Q410)</f>
        <v/>
      </c>
      <c r="U420" s="1"/>
      <c r="V420" s="1"/>
      <c r="W420" s="3"/>
      <c r="X420" s="31"/>
      <c r="Y420" s="31"/>
      <c r="Z420" s="31"/>
      <c r="AA420" s="32"/>
      <c r="AB420" s="33"/>
      <c r="AC420" s="33"/>
      <c r="AD420" s="33"/>
      <c r="AE420" s="33"/>
      <c r="AF420" s="34"/>
      <c r="AG420" s="34"/>
      <c r="AH420" s="34"/>
      <c r="AI420" s="34"/>
      <c r="AJ420" s="35" t="str">
        <f>IF(' Peticions ET'!Z410="", "",' Peticions ET'!Z410)</f>
        <v/>
      </c>
      <c r="AK420" s="143"/>
      <c r="AL420" s="36"/>
      <c r="AM420" s="37" t="str">
        <f t="shared" si="116"/>
        <v/>
      </c>
      <c r="AN420" s="38" t="str">
        <f t="shared" si="117"/>
        <v/>
      </c>
      <c r="AO420" s="39" t="str">
        <f t="shared" si="118"/>
        <v/>
      </c>
      <c r="AP420" s="40" t="str">
        <f t="shared" si="119"/>
        <v/>
      </c>
      <c r="AQ420" s="229" t="str">
        <f t="shared" si="120"/>
        <v/>
      </c>
      <c r="AR420" s="220">
        <f>IF(A420="",0,IF(BJ420="S",COUNTIF($AQ$17:AQ420,AQ420),0))</f>
        <v>0</v>
      </c>
      <c r="AS420" s="41" t="str">
        <f t="shared" si="131"/>
        <v/>
      </c>
      <c r="AT420" s="42">
        <f xml:space="preserve"> IF(AS420&lt;&gt;"",VLOOKUP(AS420,Calculs!$B$2:$C$34,2,FALSE),0)</f>
        <v>0</v>
      </c>
      <c r="AU420" s="42">
        <f>IF(I420&lt;&gt;"",IF(LEFT(I420,1)="S", Calculs!$C$63,0),0)</f>
        <v>0</v>
      </c>
      <c r="AV420" s="42">
        <f>IF(J420&lt;&gt;"",IF(LEFT(J420,1)="S", Calculs!$C$53,0),0)</f>
        <v>0</v>
      </c>
      <c r="AW420" s="42">
        <f>IF(K420&lt;&gt;"",IF(LEFT(K420,1)="S", Calculs!$C$54,0),0)</f>
        <v>0</v>
      </c>
      <c r="AX420" s="43" t="str">
        <f t="shared" si="121"/>
        <v/>
      </c>
      <c r="AY420" s="43" t="str">
        <f t="shared" si="122"/>
        <v/>
      </c>
      <c r="AZ420" s="43">
        <f>SUMIF(Calculs!$B$2:$B$34,AX420,Calculs!$C$2:$C$34)</f>
        <v>0</v>
      </c>
      <c r="BA420" s="42">
        <f>IF(O420&lt;&gt;"",IF(LEFT(O420,1)="S", Calculs!$C$54,0),0)</f>
        <v>0</v>
      </c>
      <c r="BB420" s="42">
        <f>IF(P420&lt;&gt;"",IF(LEFT(P420,1)="S", Calculs!$C$53,0),0)</f>
        <v>0</v>
      </c>
      <c r="BC420" s="229" t="str">
        <f t="shared" si="123"/>
        <v/>
      </c>
      <c r="BD420" s="220">
        <f>IF(A420="",0, IF(BK420="S",COUNTIF($BC$17:BC420,BC420),0))</f>
        <v>0</v>
      </c>
      <c r="BE420" s="42">
        <f xml:space="preserve"> IF(Q420&lt;&gt;"",IF(Q420&lt;&gt;"Sense monitor",VLOOKUP(_xlfn.CONCAT(LEFT(Q420,2),IF(BF420="NO",".SA",".AA")),Calculs!$B$41:$C$48,2,FALSE),0),0)</f>
        <v>0</v>
      </c>
      <c r="BF420" s="42" t="str">
        <f t="shared" si="124"/>
        <v>NO</v>
      </c>
      <c r="BG420" s="43" t="str">
        <f t="shared" si="132"/>
        <v/>
      </c>
      <c r="BH420" s="42">
        <f>SUMIF(Calculs!$B$32:$B$36,TRIM(BG420),Calculs!$C$32:$C$36)</f>
        <v>0</v>
      </c>
      <c r="BI420" s="42">
        <f>IF(T420&lt;&gt;"",IF(LEFT(T420,1)="S", SUMIF(Calculs!$B$67:$B$70, TRIM(BG420), Calculs!$C$67:$C$70),0),0)</f>
        <v>0</v>
      </c>
      <c r="BJ420" s="40" t="str">
        <f t="shared" si="133"/>
        <v>N</v>
      </c>
      <c r="BK420" s="219" t="str">
        <f t="shared" si="125"/>
        <v>N</v>
      </c>
      <c r="BL420" s="42">
        <f t="shared" si="134"/>
        <v>0</v>
      </c>
      <c r="BM420" s="42"/>
      <c r="BN420" s="42"/>
      <c r="BO420" s="42">
        <f>IF(B420="",0,IF(AND(BJ420="S",AR420=1), VLOOKUP(B420,Calculs!$B$94:$D$99,3), 0) + IF(AND(BK420="S",BD420=1), VLOOKUP(B420,Calculs!$B$94:$F$99,5), 0))</f>
        <v>0</v>
      </c>
      <c r="BP420" s="40" t="str">
        <f t="shared" si="126"/>
        <v/>
      </c>
      <c r="BQ420" s="219" t="str">
        <f t="shared" si="127"/>
        <v/>
      </c>
      <c r="BR420" s="264" t="str">
        <f t="shared" si="128"/>
        <v/>
      </c>
      <c r="BS420" s="264" t="str">
        <f t="shared" si="129"/>
        <v/>
      </c>
    </row>
    <row r="421" spans="1:71" ht="12.75" customHeight="1">
      <c r="A421" s="217" t="str">
        <f>IF(' Peticions ET'!A411="", "",' Peticions ET'!A411)</f>
        <v/>
      </c>
      <c r="B421" s="167" t="str">
        <f t="shared" si="130"/>
        <v/>
      </c>
      <c r="C421" s="167" t="str">
        <f>IF(' Peticions ET'!B411="", "",' Peticions ET'!B411)</f>
        <v/>
      </c>
      <c r="D421" s="167" t="str">
        <f>IF(' Peticions ET'!C411="", "",' Peticions ET'!C411)</f>
        <v/>
      </c>
      <c r="E421" s="167" t="str">
        <f>IF(' Peticions ET'!D411="", "",' Peticions ET'!D411)</f>
        <v/>
      </c>
      <c r="F421" s="166" t="str">
        <f>IF(' Peticions ET'!E411="", "",' Peticions ET'!E411)</f>
        <v/>
      </c>
      <c r="G421" s="166" t="str">
        <f>IF(' Peticions ET'!F411="", "",' Peticions ET'!F411)</f>
        <v/>
      </c>
      <c r="H421" s="30" t="str">
        <f>IF(' Peticions ET'!G411="", "",' Peticions ET'!G411)</f>
        <v/>
      </c>
      <c r="I421" s="40" t="str">
        <f>IF(' Peticions ET'!H411="", "",' Peticions ET'!H411)</f>
        <v/>
      </c>
      <c r="J421" s="40" t="str">
        <f>IF(' Peticions ET'!I411="", "",' Peticions ET'!I411)</f>
        <v/>
      </c>
      <c r="K421" s="40" t="str">
        <f>IF(' Peticions ET'!J411="", "",' Peticions ET'!J411)</f>
        <v/>
      </c>
      <c r="L421" s="30" t="str">
        <f>IF(' Peticions ET'!K411="", "",' Peticions ET'!K411)</f>
        <v/>
      </c>
      <c r="M421" s="30" t="str">
        <f>IF(' Peticions ET'!L411="", "",' Peticions ET'!L411)</f>
        <v/>
      </c>
      <c r="N421" s="30" t="str">
        <f>IF(' Peticions ET'!M411="", "",' Peticions ET'!M411)</f>
        <v/>
      </c>
      <c r="O421" s="40" t="str">
        <f>IF(' Peticions ET'!O411="", "",' Peticions ET'!O411)</f>
        <v/>
      </c>
      <c r="P421" s="7" t="str">
        <f>IF(' Peticions ET'!N411="", "",' Peticions ET'!N411)</f>
        <v/>
      </c>
      <c r="Q421" s="31" t="str">
        <f>IF(' Peticions ET'!R411="", "",' Peticions ET'!R411)</f>
        <v/>
      </c>
      <c r="R421" s="31" t="str">
        <f>IF(' Peticions ET'!S411="", "",' Peticions ET'!S411)</f>
        <v/>
      </c>
      <c r="S421" t="str">
        <f>IF(' Peticions ET'!P411="", "",' Peticions ET'!P411)</f>
        <v/>
      </c>
      <c r="T421" s="264" t="str">
        <f>IF(' Peticions ET'!Q411="", "",' Peticions ET'!Q411)</f>
        <v/>
      </c>
      <c r="U421" s="1"/>
      <c r="V421" s="1"/>
      <c r="W421" s="3"/>
      <c r="X421" s="31"/>
      <c r="Y421" s="31"/>
      <c r="Z421" s="31"/>
      <c r="AA421" s="32"/>
      <c r="AB421" s="33"/>
      <c r="AC421" s="33"/>
      <c r="AD421" s="33"/>
      <c r="AE421" s="33"/>
      <c r="AF421" s="34"/>
      <c r="AG421" s="34"/>
      <c r="AH421" s="34"/>
      <c r="AI421" s="34"/>
      <c r="AJ421" s="35" t="str">
        <f>IF(' Peticions ET'!Z411="", "",' Peticions ET'!Z411)</f>
        <v/>
      </c>
      <c r="AK421" s="143"/>
      <c r="AL421" s="36"/>
      <c r="AM421" s="37" t="str">
        <f t="shared" si="116"/>
        <v/>
      </c>
      <c r="AN421" s="38" t="str">
        <f t="shared" si="117"/>
        <v/>
      </c>
      <c r="AO421" s="39" t="str">
        <f t="shared" si="118"/>
        <v/>
      </c>
      <c r="AP421" s="40" t="str">
        <f t="shared" si="119"/>
        <v/>
      </c>
      <c r="AQ421" s="229" t="str">
        <f t="shared" si="120"/>
        <v/>
      </c>
      <c r="AR421" s="220">
        <f>IF(A421="",0,IF(BJ421="S",COUNTIF($AQ$17:AQ421,AQ421),0))</f>
        <v>0</v>
      </c>
      <c r="AS421" s="41" t="str">
        <f t="shared" si="131"/>
        <v/>
      </c>
      <c r="AT421" s="42">
        <f xml:space="preserve"> IF(AS421&lt;&gt;"",VLOOKUP(AS421,Calculs!$B$2:$C$34,2,FALSE),0)</f>
        <v>0</v>
      </c>
      <c r="AU421" s="42">
        <f>IF(I421&lt;&gt;"",IF(LEFT(I421,1)="S", Calculs!$C$63,0),0)</f>
        <v>0</v>
      </c>
      <c r="AV421" s="42">
        <f>IF(J421&lt;&gt;"",IF(LEFT(J421,1)="S", Calculs!$C$53,0),0)</f>
        <v>0</v>
      </c>
      <c r="AW421" s="42">
        <f>IF(K421&lt;&gt;"",IF(LEFT(K421,1)="S", Calculs!$C$54,0),0)</f>
        <v>0</v>
      </c>
      <c r="AX421" s="43" t="str">
        <f t="shared" si="121"/>
        <v/>
      </c>
      <c r="AY421" s="43" t="str">
        <f t="shared" si="122"/>
        <v/>
      </c>
      <c r="AZ421" s="43">
        <f>SUMIF(Calculs!$B$2:$B$34,AX421,Calculs!$C$2:$C$34)</f>
        <v>0</v>
      </c>
      <c r="BA421" s="42">
        <f>IF(O421&lt;&gt;"",IF(LEFT(O421,1)="S", Calculs!$C$54,0),0)</f>
        <v>0</v>
      </c>
      <c r="BB421" s="42">
        <f>IF(P421&lt;&gt;"",IF(LEFT(P421,1)="S", Calculs!$C$53,0),0)</f>
        <v>0</v>
      </c>
      <c r="BC421" s="229" t="str">
        <f t="shared" si="123"/>
        <v/>
      </c>
      <c r="BD421" s="220">
        <f>IF(A421="",0, IF(BK421="S",COUNTIF($BC$17:BC421,BC421),0))</f>
        <v>0</v>
      </c>
      <c r="BE421" s="42">
        <f xml:space="preserve"> IF(Q421&lt;&gt;"",IF(Q421&lt;&gt;"Sense monitor",VLOOKUP(_xlfn.CONCAT(LEFT(Q421,2),IF(BF421="NO",".SA",".AA")),Calculs!$B$41:$C$48,2,FALSE),0),0)</f>
        <v>0</v>
      </c>
      <c r="BF421" s="42" t="str">
        <f t="shared" si="124"/>
        <v>NO</v>
      </c>
      <c r="BG421" s="43" t="str">
        <f t="shared" si="132"/>
        <v/>
      </c>
      <c r="BH421" s="42">
        <f>SUMIF(Calculs!$B$32:$B$36,TRIM(BG421),Calculs!$C$32:$C$36)</f>
        <v>0</v>
      </c>
      <c r="BI421" s="42">
        <f>IF(T421&lt;&gt;"",IF(LEFT(T421,1)="S", SUMIF(Calculs!$B$67:$B$70, TRIM(BG421), Calculs!$C$67:$C$70),0),0)</f>
        <v>0</v>
      </c>
      <c r="BJ421" s="40" t="str">
        <f t="shared" si="133"/>
        <v>N</v>
      </c>
      <c r="BK421" s="219" t="str">
        <f t="shared" si="125"/>
        <v>N</v>
      </c>
      <c r="BL421" s="42">
        <f t="shared" si="134"/>
        <v>0</v>
      </c>
      <c r="BM421" s="42"/>
      <c r="BN421" s="42"/>
      <c r="BO421" s="42">
        <f>IF(B421="",0,IF(AND(BJ421="S",AR421=1), VLOOKUP(B421,Calculs!$B$94:$D$99,3), 0) + IF(AND(BK421="S",BD421=1), VLOOKUP(B421,Calculs!$B$94:$F$99,5), 0))</f>
        <v>0</v>
      </c>
      <c r="BP421" s="40" t="str">
        <f t="shared" si="126"/>
        <v/>
      </c>
      <c r="BQ421" s="219" t="str">
        <f t="shared" si="127"/>
        <v/>
      </c>
      <c r="BR421" s="264" t="str">
        <f t="shared" si="128"/>
        <v/>
      </c>
      <c r="BS421" s="264" t="str">
        <f t="shared" si="129"/>
        <v/>
      </c>
    </row>
    <row r="422" spans="1:71" ht="12.75" customHeight="1">
      <c r="A422" s="217" t="str">
        <f>IF(' Peticions ET'!A412="", "",' Peticions ET'!A412)</f>
        <v/>
      </c>
      <c r="B422" s="167" t="str">
        <f t="shared" si="130"/>
        <v/>
      </c>
      <c r="C422" s="167" t="str">
        <f>IF(' Peticions ET'!B412="", "",' Peticions ET'!B412)</f>
        <v/>
      </c>
      <c r="D422" s="167" t="str">
        <f>IF(' Peticions ET'!C412="", "",' Peticions ET'!C412)</f>
        <v/>
      </c>
      <c r="E422" s="167" t="str">
        <f>IF(' Peticions ET'!D412="", "",' Peticions ET'!D412)</f>
        <v/>
      </c>
      <c r="F422" s="166" t="str">
        <f>IF(' Peticions ET'!E412="", "",' Peticions ET'!E412)</f>
        <v/>
      </c>
      <c r="G422" s="166" t="str">
        <f>IF(' Peticions ET'!F412="", "",' Peticions ET'!F412)</f>
        <v/>
      </c>
      <c r="H422" s="30" t="str">
        <f>IF(' Peticions ET'!G412="", "",' Peticions ET'!G412)</f>
        <v/>
      </c>
      <c r="I422" s="40" t="str">
        <f>IF(' Peticions ET'!H412="", "",' Peticions ET'!H412)</f>
        <v/>
      </c>
      <c r="J422" s="40" t="str">
        <f>IF(' Peticions ET'!I412="", "",' Peticions ET'!I412)</f>
        <v/>
      </c>
      <c r="K422" s="40" t="str">
        <f>IF(' Peticions ET'!J412="", "",' Peticions ET'!J412)</f>
        <v/>
      </c>
      <c r="L422" s="30" t="str">
        <f>IF(' Peticions ET'!K412="", "",' Peticions ET'!K412)</f>
        <v/>
      </c>
      <c r="M422" s="30" t="str">
        <f>IF(' Peticions ET'!L412="", "",' Peticions ET'!L412)</f>
        <v/>
      </c>
      <c r="N422" s="30" t="str">
        <f>IF(' Peticions ET'!M412="", "",' Peticions ET'!M412)</f>
        <v/>
      </c>
      <c r="O422" s="40" t="str">
        <f>IF(' Peticions ET'!O412="", "",' Peticions ET'!O412)</f>
        <v/>
      </c>
      <c r="P422" s="7" t="str">
        <f>IF(' Peticions ET'!N412="", "",' Peticions ET'!N412)</f>
        <v/>
      </c>
      <c r="Q422" s="31" t="str">
        <f>IF(' Peticions ET'!R412="", "",' Peticions ET'!R412)</f>
        <v/>
      </c>
      <c r="R422" s="31" t="str">
        <f>IF(' Peticions ET'!S412="", "",' Peticions ET'!S412)</f>
        <v/>
      </c>
      <c r="S422" t="str">
        <f>IF(' Peticions ET'!P412="", "",' Peticions ET'!P412)</f>
        <v/>
      </c>
      <c r="T422" s="264" t="str">
        <f>IF(' Peticions ET'!Q412="", "",' Peticions ET'!Q412)</f>
        <v/>
      </c>
      <c r="U422" s="1"/>
      <c r="V422" s="1"/>
      <c r="W422" s="3"/>
      <c r="X422" s="31"/>
      <c r="Y422" s="31"/>
      <c r="Z422" s="31"/>
      <c r="AA422" s="32"/>
      <c r="AB422" s="33"/>
      <c r="AC422" s="33"/>
      <c r="AD422" s="33"/>
      <c r="AE422" s="33"/>
      <c r="AF422" s="34"/>
      <c r="AG422" s="34"/>
      <c r="AH422" s="34"/>
      <c r="AI422" s="34"/>
      <c r="AJ422" s="35" t="str">
        <f>IF(' Peticions ET'!Z412="", "",' Peticions ET'!Z412)</f>
        <v/>
      </c>
      <c r="AK422" s="143"/>
      <c r="AL422" s="36"/>
      <c r="AM422" s="37" t="str">
        <f t="shared" si="116"/>
        <v/>
      </c>
      <c r="AN422" s="38" t="str">
        <f t="shared" si="117"/>
        <v/>
      </c>
      <c r="AO422" s="39" t="str">
        <f t="shared" si="118"/>
        <v/>
      </c>
      <c r="AP422" s="40" t="str">
        <f t="shared" si="119"/>
        <v/>
      </c>
      <c r="AQ422" s="229" t="str">
        <f t="shared" si="120"/>
        <v/>
      </c>
      <c r="AR422" s="220">
        <f>IF(A422="",0,IF(BJ422="S",COUNTIF($AQ$17:AQ422,AQ422),0))</f>
        <v>0</v>
      </c>
      <c r="AS422" s="41" t="str">
        <f t="shared" si="131"/>
        <v/>
      </c>
      <c r="AT422" s="42">
        <f xml:space="preserve"> IF(AS422&lt;&gt;"",VLOOKUP(AS422,Calculs!$B$2:$C$34,2,FALSE),0)</f>
        <v>0</v>
      </c>
      <c r="AU422" s="42">
        <f>IF(I422&lt;&gt;"",IF(LEFT(I422,1)="S", Calculs!$C$63,0),0)</f>
        <v>0</v>
      </c>
      <c r="AV422" s="42">
        <f>IF(J422&lt;&gt;"",IF(LEFT(J422,1)="S", Calculs!$C$53,0),0)</f>
        <v>0</v>
      </c>
      <c r="AW422" s="42">
        <f>IF(K422&lt;&gt;"",IF(LEFT(K422,1)="S", Calculs!$C$54,0),0)</f>
        <v>0</v>
      </c>
      <c r="AX422" s="43" t="str">
        <f t="shared" si="121"/>
        <v/>
      </c>
      <c r="AY422" s="43" t="str">
        <f t="shared" si="122"/>
        <v/>
      </c>
      <c r="AZ422" s="43">
        <f>SUMIF(Calculs!$B$2:$B$34,AX422,Calculs!$C$2:$C$34)</f>
        <v>0</v>
      </c>
      <c r="BA422" s="42">
        <f>IF(O422&lt;&gt;"",IF(LEFT(O422,1)="S", Calculs!$C$54,0),0)</f>
        <v>0</v>
      </c>
      <c r="BB422" s="42">
        <f>IF(P422&lt;&gt;"",IF(LEFT(P422,1)="S", Calculs!$C$53,0),0)</f>
        <v>0</v>
      </c>
      <c r="BC422" s="229" t="str">
        <f t="shared" si="123"/>
        <v/>
      </c>
      <c r="BD422" s="220">
        <f>IF(A422="",0, IF(BK422="S",COUNTIF($BC$17:BC422,BC422),0))</f>
        <v>0</v>
      </c>
      <c r="BE422" s="42">
        <f xml:space="preserve"> IF(Q422&lt;&gt;"",IF(Q422&lt;&gt;"Sense monitor",VLOOKUP(_xlfn.CONCAT(LEFT(Q422,2),IF(BF422="NO",".SA",".AA")),Calculs!$B$41:$C$48,2,FALSE),0),0)</f>
        <v>0</v>
      </c>
      <c r="BF422" s="42" t="str">
        <f t="shared" si="124"/>
        <v>NO</v>
      </c>
      <c r="BG422" s="43" t="str">
        <f t="shared" si="132"/>
        <v/>
      </c>
      <c r="BH422" s="42">
        <f>SUMIF(Calculs!$B$32:$B$36,TRIM(BG422),Calculs!$C$32:$C$36)</f>
        <v>0</v>
      </c>
      <c r="BI422" s="42">
        <f>IF(T422&lt;&gt;"",IF(LEFT(T422,1)="S", SUMIF(Calculs!$B$67:$B$70, TRIM(BG422), Calculs!$C$67:$C$70),0),0)</f>
        <v>0</v>
      </c>
      <c r="BJ422" s="40" t="str">
        <f t="shared" si="133"/>
        <v>N</v>
      </c>
      <c r="BK422" s="219" t="str">
        <f t="shared" si="125"/>
        <v>N</v>
      </c>
      <c r="BL422" s="42">
        <f t="shared" si="134"/>
        <v>0</v>
      </c>
      <c r="BM422" s="42"/>
      <c r="BN422" s="42"/>
      <c r="BO422" s="42">
        <f>IF(B422="",0,IF(AND(BJ422="S",AR422=1), VLOOKUP(B422,Calculs!$B$94:$D$99,3), 0) + IF(AND(BK422="S",BD422=1), VLOOKUP(B422,Calculs!$B$94:$F$99,5), 0))</f>
        <v>0</v>
      </c>
      <c r="BP422" s="40" t="str">
        <f t="shared" si="126"/>
        <v/>
      </c>
      <c r="BQ422" s="219" t="str">
        <f t="shared" si="127"/>
        <v/>
      </c>
      <c r="BR422" s="264" t="str">
        <f t="shared" si="128"/>
        <v/>
      </c>
      <c r="BS422" s="264" t="str">
        <f t="shared" si="129"/>
        <v/>
      </c>
    </row>
    <row r="423" spans="1:71" ht="12.75" customHeight="1">
      <c r="A423" s="217" t="str">
        <f>IF(' Peticions ET'!A413="", "",' Peticions ET'!A413)</f>
        <v/>
      </c>
      <c r="B423" s="167" t="str">
        <f t="shared" si="130"/>
        <v/>
      </c>
      <c r="C423" s="167" t="str">
        <f>IF(' Peticions ET'!B413="", "",' Peticions ET'!B413)</f>
        <v/>
      </c>
      <c r="D423" s="167" t="str">
        <f>IF(' Peticions ET'!C413="", "",' Peticions ET'!C413)</f>
        <v/>
      </c>
      <c r="E423" s="167" t="str">
        <f>IF(' Peticions ET'!D413="", "",' Peticions ET'!D413)</f>
        <v/>
      </c>
      <c r="F423" s="166" t="str">
        <f>IF(' Peticions ET'!E413="", "",' Peticions ET'!E413)</f>
        <v/>
      </c>
      <c r="G423" s="166" t="str">
        <f>IF(' Peticions ET'!F413="", "",' Peticions ET'!F413)</f>
        <v/>
      </c>
      <c r="H423" s="30" t="str">
        <f>IF(' Peticions ET'!G413="", "",' Peticions ET'!G413)</f>
        <v/>
      </c>
      <c r="I423" s="40" t="str">
        <f>IF(' Peticions ET'!H413="", "",' Peticions ET'!H413)</f>
        <v/>
      </c>
      <c r="J423" s="40" t="str">
        <f>IF(' Peticions ET'!I413="", "",' Peticions ET'!I413)</f>
        <v/>
      </c>
      <c r="K423" s="40" t="str">
        <f>IF(' Peticions ET'!J413="", "",' Peticions ET'!J413)</f>
        <v/>
      </c>
      <c r="L423" s="30" t="str">
        <f>IF(' Peticions ET'!K413="", "",' Peticions ET'!K413)</f>
        <v/>
      </c>
      <c r="M423" s="30" t="str">
        <f>IF(' Peticions ET'!L413="", "",' Peticions ET'!L413)</f>
        <v/>
      </c>
      <c r="N423" s="30" t="str">
        <f>IF(' Peticions ET'!M413="", "",' Peticions ET'!M413)</f>
        <v/>
      </c>
      <c r="O423" s="40" t="str">
        <f>IF(' Peticions ET'!O413="", "",' Peticions ET'!O413)</f>
        <v/>
      </c>
      <c r="P423" s="7" t="str">
        <f>IF(' Peticions ET'!N413="", "",' Peticions ET'!N413)</f>
        <v/>
      </c>
      <c r="Q423" s="31" t="str">
        <f>IF(' Peticions ET'!R413="", "",' Peticions ET'!R413)</f>
        <v/>
      </c>
      <c r="R423" s="31" t="str">
        <f>IF(' Peticions ET'!S413="", "",' Peticions ET'!S413)</f>
        <v/>
      </c>
      <c r="S423" t="str">
        <f>IF(' Peticions ET'!P413="", "",' Peticions ET'!P413)</f>
        <v/>
      </c>
      <c r="T423" s="264" t="str">
        <f>IF(' Peticions ET'!Q413="", "",' Peticions ET'!Q413)</f>
        <v/>
      </c>
      <c r="U423" s="1"/>
      <c r="V423" s="1"/>
      <c r="W423" s="3"/>
      <c r="X423" s="31"/>
      <c r="Y423" s="31"/>
      <c r="Z423" s="31"/>
      <c r="AA423" s="32"/>
      <c r="AB423" s="33"/>
      <c r="AC423" s="33"/>
      <c r="AD423" s="33"/>
      <c r="AE423" s="33"/>
      <c r="AF423" s="34"/>
      <c r="AG423" s="34"/>
      <c r="AH423" s="34"/>
      <c r="AI423" s="34"/>
      <c r="AJ423" s="35" t="str">
        <f>IF(' Peticions ET'!Z413="", "",' Peticions ET'!Z413)</f>
        <v/>
      </c>
      <c r="AK423" s="143"/>
      <c r="AL423" s="36"/>
      <c r="AM423" s="37" t="str">
        <f t="shared" si="116"/>
        <v/>
      </c>
      <c r="AN423" s="38" t="str">
        <f t="shared" si="117"/>
        <v/>
      </c>
      <c r="AO423" s="39" t="str">
        <f t="shared" si="118"/>
        <v/>
      </c>
      <c r="AP423" s="40" t="str">
        <f t="shared" si="119"/>
        <v/>
      </c>
      <c r="AQ423" s="229" t="str">
        <f t="shared" si="120"/>
        <v/>
      </c>
      <c r="AR423" s="220">
        <f>IF(A423="",0,IF(BJ423="S",COUNTIF($AQ$17:AQ423,AQ423),0))</f>
        <v>0</v>
      </c>
      <c r="AS423" s="41" t="str">
        <f t="shared" si="131"/>
        <v/>
      </c>
      <c r="AT423" s="42">
        <f xml:space="preserve"> IF(AS423&lt;&gt;"",VLOOKUP(AS423,Calculs!$B$2:$C$34,2,FALSE),0)</f>
        <v>0</v>
      </c>
      <c r="AU423" s="42">
        <f>IF(I423&lt;&gt;"",IF(LEFT(I423,1)="S", Calculs!$C$63,0),0)</f>
        <v>0</v>
      </c>
      <c r="AV423" s="42">
        <f>IF(J423&lt;&gt;"",IF(LEFT(J423,1)="S", Calculs!$C$53,0),0)</f>
        <v>0</v>
      </c>
      <c r="AW423" s="42">
        <f>IF(K423&lt;&gt;"",IF(LEFT(K423,1)="S", Calculs!$C$54,0),0)</f>
        <v>0</v>
      </c>
      <c r="AX423" s="43" t="str">
        <f t="shared" si="121"/>
        <v/>
      </c>
      <c r="AY423" s="43" t="str">
        <f t="shared" si="122"/>
        <v/>
      </c>
      <c r="AZ423" s="43">
        <f>SUMIF(Calculs!$B$2:$B$34,AX423,Calculs!$C$2:$C$34)</f>
        <v>0</v>
      </c>
      <c r="BA423" s="42">
        <f>IF(O423&lt;&gt;"",IF(LEFT(O423,1)="S", Calculs!$C$54,0),0)</f>
        <v>0</v>
      </c>
      <c r="BB423" s="42">
        <f>IF(P423&lt;&gt;"",IF(LEFT(P423,1)="S", Calculs!$C$53,0),0)</f>
        <v>0</v>
      </c>
      <c r="BC423" s="229" t="str">
        <f t="shared" si="123"/>
        <v/>
      </c>
      <c r="BD423" s="220">
        <f>IF(A423="",0, IF(BK423="S",COUNTIF($BC$17:BC423,BC423),0))</f>
        <v>0</v>
      </c>
      <c r="BE423" s="42">
        <f xml:space="preserve"> IF(Q423&lt;&gt;"",IF(Q423&lt;&gt;"Sense monitor",VLOOKUP(_xlfn.CONCAT(LEFT(Q423,2),IF(BF423="NO",".SA",".AA")),Calculs!$B$41:$C$48,2,FALSE),0),0)</f>
        <v>0</v>
      </c>
      <c r="BF423" s="42" t="str">
        <f t="shared" si="124"/>
        <v>NO</v>
      </c>
      <c r="BG423" s="43" t="str">
        <f t="shared" si="132"/>
        <v/>
      </c>
      <c r="BH423" s="42">
        <f>SUMIF(Calculs!$B$32:$B$36,TRIM(BG423),Calculs!$C$32:$C$36)</f>
        <v>0</v>
      </c>
      <c r="BI423" s="42">
        <f>IF(T423&lt;&gt;"",IF(LEFT(T423,1)="S", SUMIF(Calculs!$B$67:$B$70, TRIM(BG423), Calculs!$C$67:$C$70),0),0)</f>
        <v>0</v>
      </c>
      <c r="BJ423" s="40" t="str">
        <f t="shared" si="133"/>
        <v>N</v>
      </c>
      <c r="BK423" s="219" t="str">
        <f t="shared" si="125"/>
        <v>N</v>
      </c>
      <c r="BL423" s="42">
        <f t="shared" si="134"/>
        <v>0</v>
      </c>
      <c r="BM423" s="42"/>
      <c r="BN423" s="42"/>
      <c r="BO423" s="42">
        <f>IF(B423="",0,IF(AND(BJ423="S",AR423=1), VLOOKUP(B423,Calculs!$B$94:$D$99,3), 0) + IF(AND(BK423="S",BD423=1), VLOOKUP(B423,Calculs!$B$94:$F$99,5), 0))</f>
        <v>0</v>
      </c>
      <c r="BP423" s="40" t="str">
        <f t="shared" si="126"/>
        <v/>
      </c>
      <c r="BQ423" s="219" t="str">
        <f t="shared" si="127"/>
        <v/>
      </c>
      <c r="BR423" s="264" t="str">
        <f t="shared" si="128"/>
        <v/>
      </c>
      <c r="BS423" s="264" t="str">
        <f t="shared" si="129"/>
        <v/>
      </c>
    </row>
    <row r="424" spans="1:71" ht="12.75" customHeight="1">
      <c r="A424" s="217" t="str">
        <f>IF(' Peticions ET'!A414="", "",' Peticions ET'!A414)</f>
        <v/>
      </c>
      <c r="B424" s="167" t="str">
        <f t="shared" si="130"/>
        <v/>
      </c>
      <c r="C424" s="167" t="str">
        <f>IF(' Peticions ET'!B414="", "",' Peticions ET'!B414)</f>
        <v/>
      </c>
      <c r="D424" s="167" t="str">
        <f>IF(' Peticions ET'!C414="", "",' Peticions ET'!C414)</f>
        <v/>
      </c>
      <c r="E424" s="167" t="str">
        <f>IF(' Peticions ET'!D414="", "",' Peticions ET'!D414)</f>
        <v/>
      </c>
      <c r="F424" s="166" t="str">
        <f>IF(' Peticions ET'!E414="", "",' Peticions ET'!E414)</f>
        <v/>
      </c>
      <c r="G424" s="166" t="str">
        <f>IF(' Peticions ET'!F414="", "",' Peticions ET'!F414)</f>
        <v/>
      </c>
      <c r="H424" s="30" t="str">
        <f>IF(' Peticions ET'!G414="", "",' Peticions ET'!G414)</f>
        <v/>
      </c>
      <c r="I424" s="40" t="str">
        <f>IF(' Peticions ET'!H414="", "",' Peticions ET'!H414)</f>
        <v/>
      </c>
      <c r="J424" s="40" t="str">
        <f>IF(' Peticions ET'!I414="", "",' Peticions ET'!I414)</f>
        <v/>
      </c>
      <c r="K424" s="40" t="str">
        <f>IF(' Peticions ET'!J414="", "",' Peticions ET'!J414)</f>
        <v/>
      </c>
      <c r="L424" s="30" t="str">
        <f>IF(' Peticions ET'!K414="", "",' Peticions ET'!K414)</f>
        <v/>
      </c>
      <c r="M424" s="30" t="str">
        <f>IF(' Peticions ET'!L414="", "",' Peticions ET'!L414)</f>
        <v/>
      </c>
      <c r="N424" s="30" t="str">
        <f>IF(' Peticions ET'!M414="", "",' Peticions ET'!M414)</f>
        <v/>
      </c>
      <c r="O424" s="40" t="str">
        <f>IF(' Peticions ET'!O414="", "",' Peticions ET'!O414)</f>
        <v/>
      </c>
      <c r="P424" s="7" t="str">
        <f>IF(' Peticions ET'!N414="", "",' Peticions ET'!N414)</f>
        <v/>
      </c>
      <c r="Q424" s="31" t="str">
        <f>IF(' Peticions ET'!R414="", "",' Peticions ET'!R414)</f>
        <v/>
      </c>
      <c r="R424" s="31" t="str">
        <f>IF(' Peticions ET'!S414="", "",' Peticions ET'!S414)</f>
        <v/>
      </c>
      <c r="S424" t="str">
        <f>IF(' Peticions ET'!P414="", "",' Peticions ET'!P414)</f>
        <v/>
      </c>
      <c r="T424" s="264" t="str">
        <f>IF(' Peticions ET'!Q414="", "",' Peticions ET'!Q414)</f>
        <v/>
      </c>
      <c r="U424" s="1"/>
      <c r="V424" s="1"/>
      <c r="W424" s="3"/>
      <c r="X424" s="31"/>
      <c r="Y424" s="31"/>
      <c r="Z424" s="31"/>
      <c r="AA424" s="32"/>
      <c r="AB424" s="33"/>
      <c r="AC424" s="33"/>
      <c r="AD424" s="33"/>
      <c r="AE424" s="33"/>
      <c r="AF424" s="34"/>
      <c r="AG424" s="34"/>
      <c r="AH424" s="34"/>
      <c r="AI424" s="34"/>
      <c r="AJ424" s="35" t="str">
        <f>IF(' Peticions ET'!Z414="", "",' Peticions ET'!Z414)</f>
        <v/>
      </c>
      <c r="AK424" s="143"/>
      <c r="AL424" s="36"/>
      <c r="AM424" s="37" t="str">
        <f t="shared" si="116"/>
        <v/>
      </c>
      <c r="AN424" s="38" t="str">
        <f t="shared" si="117"/>
        <v/>
      </c>
      <c r="AO424" s="39" t="str">
        <f t="shared" si="118"/>
        <v/>
      </c>
      <c r="AP424" s="40" t="str">
        <f t="shared" si="119"/>
        <v/>
      </c>
      <c r="AQ424" s="229" t="str">
        <f t="shared" si="120"/>
        <v/>
      </c>
      <c r="AR424" s="220">
        <f>IF(A424="",0,IF(BJ424="S",COUNTIF($AQ$17:AQ424,AQ424),0))</f>
        <v>0</v>
      </c>
      <c r="AS424" s="41" t="str">
        <f t="shared" si="131"/>
        <v/>
      </c>
      <c r="AT424" s="42">
        <f xml:space="preserve"> IF(AS424&lt;&gt;"",VLOOKUP(AS424,Calculs!$B$2:$C$34,2,FALSE),0)</f>
        <v>0</v>
      </c>
      <c r="AU424" s="42">
        <f>IF(I424&lt;&gt;"",IF(LEFT(I424,1)="S", Calculs!$C$63,0),0)</f>
        <v>0</v>
      </c>
      <c r="AV424" s="42">
        <f>IF(J424&lt;&gt;"",IF(LEFT(J424,1)="S", Calculs!$C$53,0),0)</f>
        <v>0</v>
      </c>
      <c r="AW424" s="42">
        <f>IF(K424&lt;&gt;"",IF(LEFT(K424,1)="S", Calculs!$C$54,0),0)</f>
        <v>0</v>
      </c>
      <c r="AX424" s="43" t="str">
        <f t="shared" si="121"/>
        <v/>
      </c>
      <c r="AY424" s="43" t="str">
        <f t="shared" si="122"/>
        <v/>
      </c>
      <c r="AZ424" s="43">
        <f>SUMIF(Calculs!$B$2:$B$34,AX424,Calculs!$C$2:$C$34)</f>
        <v>0</v>
      </c>
      <c r="BA424" s="42">
        <f>IF(O424&lt;&gt;"",IF(LEFT(O424,1)="S", Calculs!$C$54,0),0)</f>
        <v>0</v>
      </c>
      <c r="BB424" s="42">
        <f>IF(P424&lt;&gt;"",IF(LEFT(P424,1)="S", Calculs!$C$53,0),0)</f>
        <v>0</v>
      </c>
      <c r="BC424" s="229" t="str">
        <f t="shared" si="123"/>
        <v/>
      </c>
      <c r="BD424" s="220">
        <f>IF(A424="",0, IF(BK424="S",COUNTIF($BC$17:BC424,BC424),0))</f>
        <v>0</v>
      </c>
      <c r="BE424" s="42">
        <f xml:space="preserve"> IF(Q424&lt;&gt;"",IF(Q424&lt;&gt;"Sense monitor",VLOOKUP(_xlfn.CONCAT(LEFT(Q424,2),IF(BF424="NO",".SA",".AA")),Calculs!$B$41:$C$48,2,FALSE),0),0)</f>
        <v>0</v>
      </c>
      <c r="BF424" s="42" t="str">
        <f t="shared" si="124"/>
        <v>NO</v>
      </c>
      <c r="BG424" s="43" t="str">
        <f t="shared" si="132"/>
        <v/>
      </c>
      <c r="BH424" s="42">
        <f>SUMIF(Calculs!$B$32:$B$36,TRIM(BG424),Calculs!$C$32:$C$36)</f>
        <v>0</v>
      </c>
      <c r="BI424" s="42">
        <f>IF(T424&lt;&gt;"",IF(LEFT(T424,1)="S", SUMIF(Calculs!$B$67:$B$70, TRIM(BG424), Calculs!$C$67:$C$70),0),0)</f>
        <v>0</v>
      </c>
      <c r="BJ424" s="40" t="str">
        <f t="shared" si="133"/>
        <v>N</v>
      </c>
      <c r="BK424" s="219" t="str">
        <f t="shared" si="125"/>
        <v>N</v>
      </c>
      <c r="BL424" s="42">
        <f t="shared" si="134"/>
        <v>0</v>
      </c>
      <c r="BM424" s="42"/>
      <c r="BN424" s="42"/>
      <c r="BO424" s="42">
        <f>IF(B424="",0,IF(AND(BJ424="S",AR424=1), VLOOKUP(B424,Calculs!$B$94:$D$99,3), 0) + IF(AND(BK424="S",BD424=1), VLOOKUP(B424,Calculs!$B$94:$F$99,5), 0))</f>
        <v>0</v>
      </c>
      <c r="BP424" s="40" t="str">
        <f t="shared" si="126"/>
        <v/>
      </c>
      <c r="BQ424" s="219" t="str">
        <f t="shared" si="127"/>
        <v/>
      </c>
      <c r="BR424" s="264" t="str">
        <f t="shared" si="128"/>
        <v/>
      </c>
      <c r="BS424" s="264" t="str">
        <f t="shared" si="129"/>
        <v/>
      </c>
    </row>
    <row r="425" spans="1:71" ht="12.75" customHeight="1">
      <c r="A425" s="217" t="str">
        <f>IF(' Peticions ET'!A415="", "",' Peticions ET'!A415)</f>
        <v/>
      </c>
      <c r="B425" s="167" t="str">
        <f t="shared" si="130"/>
        <v/>
      </c>
      <c r="C425" s="167" t="str">
        <f>IF(' Peticions ET'!B415="", "",' Peticions ET'!B415)</f>
        <v/>
      </c>
      <c r="D425" s="167" t="str">
        <f>IF(' Peticions ET'!C415="", "",' Peticions ET'!C415)</f>
        <v/>
      </c>
      <c r="E425" s="167" t="str">
        <f>IF(' Peticions ET'!D415="", "",' Peticions ET'!D415)</f>
        <v/>
      </c>
      <c r="F425" s="166" t="str">
        <f>IF(' Peticions ET'!E415="", "",' Peticions ET'!E415)</f>
        <v/>
      </c>
      <c r="G425" s="166" t="str">
        <f>IF(' Peticions ET'!F415="", "",' Peticions ET'!F415)</f>
        <v/>
      </c>
      <c r="H425" s="30" t="str">
        <f>IF(' Peticions ET'!G415="", "",' Peticions ET'!G415)</f>
        <v/>
      </c>
      <c r="I425" s="40" t="str">
        <f>IF(' Peticions ET'!H415="", "",' Peticions ET'!H415)</f>
        <v/>
      </c>
      <c r="J425" s="40" t="str">
        <f>IF(' Peticions ET'!I415="", "",' Peticions ET'!I415)</f>
        <v/>
      </c>
      <c r="K425" s="40" t="str">
        <f>IF(' Peticions ET'!J415="", "",' Peticions ET'!J415)</f>
        <v/>
      </c>
      <c r="L425" s="30" t="str">
        <f>IF(' Peticions ET'!K415="", "",' Peticions ET'!K415)</f>
        <v/>
      </c>
      <c r="M425" s="30" t="str">
        <f>IF(' Peticions ET'!L415="", "",' Peticions ET'!L415)</f>
        <v/>
      </c>
      <c r="N425" s="30" t="str">
        <f>IF(' Peticions ET'!M415="", "",' Peticions ET'!M415)</f>
        <v/>
      </c>
      <c r="O425" s="40" t="str">
        <f>IF(' Peticions ET'!O415="", "",' Peticions ET'!O415)</f>
        <v/>
      </c>
      <c r="P425" s="7" t="str">
        <f>IF(' Peticions ET'!N415="", "",' Peticions ET'!N415)</f>
        <v/>
      </c>
      <c r="Q425" s="31" t="str">
        <f>IF(' Peticions ET'!R415="", "",' Peticions ET'!R415)</f>
        <v/>
      </c>
      <c r="R425" s="31" t="str">
        <f>IF(' Peticions ET'!S415="", "",' Peticions ET'!S415)</f>
        <v/>
      </c>
      <c r="S425" t="str">
        <f>IF(' Peticions ET'!P415="", "",' Peticions ET'!P415)</f>
        <v/>
      </c>
      <c r="T425" s="264" t="str">
        <f>IF(' Peticions ET'!Q415="", "",' Peticions ET'!Q415)</f>
        <v/>
      </c>
      <c r="U425" s="1"/>
      <c r="V425" s="1"/>
      <c r="W425" s="3"/>
      <c r="X425" s="31"/>
      <c r="Y425" s="31"/>
      <c r="Z425" s="31"/>
      <c r="AA425" s="32"/>
      <c r="AB425" s="33"/>
      <c r="AC425" s="33"/>
      <c r="AD425" s="33"/>
      <c r="AE425" s="33"/>
      <c r="AF425" s="34"/>
      <c r="AG425" s="34"/>
      <c r="AH425" s="34"/>
      <c r="AI425" s="34"/>
      <c r="AJ425" s="35" t="str">
        <f>IF(' Peticions ET'!Z415="", "",' Peticions ET'!Z415)</f>
        <v/>
      </c>
      <c r="AK425" s="143"/>
      <c r="AL425" s="36"/>
      <c r="AM425" s="37" t="str">
        <f t="shared" si="116"/>
        <v/>
      </c>
      <c r="AN425" s="38" t="str">
        <f t="shared" si="117"/>
        <v/>
      </c>
      <c r="AO425" s="39" t="str">
        <f t="shared" si="118"/>
        <v/>
      </c>
      <c r="AP425" s="40" t="str">
        <f t="shared" si="119"/>
        <v/>
      </c>
      <c r="AQ425" s="229" t="str">
        <f t="shared" si="120"/>
        <v/>
      </c>
      <c r="AR425" s="220">
        <f>IF(A425="",0,IF(BJ425="S",COUNTIF($AQ$17:AQ425,AQ425),0))</f>
        <v>0</v>
      </c>
      <c r="AS425" s="41" t="str">
        <f t="shared" si="131"/>
        <v/>
      </c>
      <c r="AT425" s="42">
        <f xml:space="preserve"> IF(AS425&lt;&gt;"",VLOOKUP(AS425,Calculs!$B$2:$C$34,2,FALSE),0)</f>
        <v>0</v>
      </c>
      <c r="AU425" s="42">
        <f>IF(I425&lt;&gt;"",IF(LEFT(I425,1)="S", Calculs!$C$63,0),0)</f>
        <v>0</v>
      </c>
      <c r="AV425" s="42">
        <f>IF(J425&lt;&gt;"",IF(LEFT(J425,1)="S", Calculs!$C$53,0),0)</f>
        <v>0</v>
      </c>
      <c r="AW425" s="42">
        <f>IF(K425&lt;&gt;"",IF(LEFT(K425,1)="S", Calculs!$C$54,0),0)</f>
        <v>0</v>
      </c>
      <c r="AX425" s="43" t="str">
        <f t="shared" si="121"/>
        <v/>
      </c>
      <c r="AY425" s="43" t="str">
        <f t="shared" si="122"/>
        <v/>
      </c>
      <c r="AZ425" s="43">
        <f>SUMIF(Calculs!$B$2:$B$34,AX425,Calculs!$C$2:$C$34)</f>
        <v>0</v>
      </c>
      <c r="BA425" s="42">
        <f>IF(O425&lt;&gt;"",IF(LEFT(O425,1)="S", Calculs!$C$54,0),0)</f>
        <v>0</v>
      </c>
      <c r="BB425" s="42">
        <f>IF(P425&lt;&gt;"",IF(LEFT(P425,1)="S", Calculs!$C$53,0),0)</f>
        <v>0</v>
      </c>
      <c r="BC425" s="229" t="str">
        <f t="shared" si="123"/>
        <v/>
      </c>
      <c r="BD425" s="220">
        <f>IF(A425="",0, IF(BK425="S",COUNTIF($BC$17:BC425,BC425),0))</f>
        <v>0</v>
      </c>
      <c r="BE425" s="42">
        <f xml:space="preserve"> IF(Q425&lt;&gt;"",IF(Q425&lt;&gt;"Sense monitor",VLOOKUP(_xlfn.CONCAT(LEFT(Q425,2),IF(BF425="NO",".SA",".AA")),Calculs!$B$41:$C$48,2,FALSE),0),0)</f>
        <v>0</v>
      </c>
      <c r="BF425" s="42" t="str">
        <f t="shared" si="124"/>
        <v>NO</v>
      </c>
      <c r="BG425" s="43" t="str">
        <f t="shared" si="132"/>
        <v/>
      </c>
      <c r="BH425" s="42">
        <f>SUMIF(Calculs!$B$32:$B$36,TRIM(BG425),Calculs!$C$32:$C$36)</f>
        <v>0</v>
      </c>
      <c r="BI425" s="42">
        <f>IF(T425&lt;&gt;"",IF(LEFT(T425,1)="S", SUMIF(Calculs!$B$67:$B$70, TRIM(BG425), Calculs!$C$67:$C$70),0),0)</f>
        <v>0</v>
      </c>
      <c r="BJ425" s="40" t="str">
        <f t="shared" si="133"/>
        <v>N</v>
      </c>
      <c r="BK425" s="219" t="str">
        <f t="shared" si="125"/>
        <v>N</v>
      </c>
      <c r="BL425" s="42">
        <f t="shared" si="134"/>
        <v>0</v>
      </c>
      <c r="BM425" s="42"/>
      <c r="BN425" s="42"/>
      <c r="BO425" s="42">
        <f>IF(B425="",0,IF(AND(BJ425="S",AR425=1), VLOOKUP(B425,Calculs!$B$94:$D$99,3), 0) + IF(AND(BK425="S",BD425=1), VLOOKUP(B425,Calculs!$B$94:$F$99,5), 0))</f>
        <v>0</v>
      </c>
      <c r="BP425" s="40" t="str">
        <f t="shared" si="126"/>
        <v/>
      </c>
      <c r="BQ425" s="219" t="str">
        <f t="shared" si="127"/>
        <v/>
      </c>
      <c r="BR425" s="264" t="str">
        <f t="shared" si="128"/>
        <v/>
      </c>
      <c r="BS425" s="264" t="str">
        <f t="shared" si="129"/>
        <v/>
      </c>
    </row>
    <row r="426" spans="1:71" ht="12.75" customHeight="1">
      <c r="A426" s="217" t="str">
        <f>IF(' Peticions ET'!A416="", "",' Peticions ET'!A416)</f>
        <v/>
      </c>
      <c r="B426" s="167" t="str">
        <f t="shared" si="130"/>
        <v/>
      </c>
      <c r="C426" s="167" t="str">
        <f>IF(' Peticions ET'!B416="", "",' Peticions ET'!B416)</f>
        <v/>
      </c>
      <c r="D426" s="167" t="str">
        <f>IF(' Peticions ET'!C416="", "",' Peticions ET'!C416)</f>
        <v/>
      </c>
      <c r="E426" s="167" t="str">
        <f>IF(' Peticions ET'!D416="", "",' Peticions ET'!D416)</f>
        <v/>
      </c>
      <c r="F426" s="166" t="str">
        <f>IF(' Peticions ET'!E416="", "",' Peticions ET'!E416)</f>
        <v/>
      </c>
      <c r="G426" s="166" t="str">
        <f>IF(' Peticions ET'!F416="", "",' Peticions ET'!F416)</f>
        <v/>
      </c>
      <c r="H426" s="30" t="str">
        <f>IF(' Peticions ET'!G416="", "",' Peticions ET'!G416)</f>
        <v/>
      </c>
      <c r="I426" s="40" t="str">
        <f>IF(' Peticions ET'!H416="", "",' Peticions ET'!H416)</f>
        <v/>
      </c>
      <c r="J426" s="40" t="str">
        <f>IF(' Peticions ET'!I416="", "",' Peticions ET'!I416)</f>
        <v/>
      </c>
      <c r="K426" s="40" t="str">
        <f>IF(' Peticions ET'!J416="", "",' Peticions ET'!J416)</f>
        <v/>
      </c>
      <c r="L426" s="30" t="str">
        <f>IF(' Peticions ET'!K416="", "",' Peticions ET'!K416)</f>
        <v/>
      </c>
      <c r="M426" s="30" t="str">
        <f>IF(' Peticions ET'!L416="", "",' Peticions ET'!L416)</f>
        <v/>
      </c>
      <c r="N426" s="30" t="str">
        <f>IF(' Peticions ET'!M416="", "",' Peticions ET'!M416)</f>
        <v/>
      </c>
      <c r="O426" s="40" t="str">
        <f>IF(' Peticions ET'!O416="", "",' Peticions ET'!O416)</f>
        <v/>
      </c>
      <c r="P426" s="7" t="str">
        <f>IF(' Peticions ET'!N416="", "",' Peticions ET'!N416)</f>
        <v/>
      </c>
      <c r="Q426" s="31" t="str">
        <f>IF(' Peticions ET'!R416="", "",' Peticions ET'!R416)</f>
        <v/>
      </c>
      <c r="R426" s="31" t="str">
        <f>IF(' Peticions ET'!S416="", "",' Peticions ET'!S416)</f>
        <v/>
      </c>
      <c r="S426" t="str">
        <f>IF(' Peticions ET'!P416="", "",' Peticions ET'!P416)</f>
        <v/>
      </c>
      <c r="T426" s="264" t="str">
        <f>IF(' Peticions ET'!Q416="", "",' Peticions ET'!Q416)</f>
        <v/>
      </c>
      <c r="U426" s="1"/>
      <c r="V426" s="1"/>
      <c r="W426" s="3"/>
      <c r="X426" s="31"/>
      <c r="Y426" s="31"/>
      <c r="Z426" s="31"/>
      <c r="AA426" s="32"/>
      <c r="AB426" s="33"/>
      <c r="AC426" s="33"/>
      <c r="AD426" s="33"/>
      <c r="AE426" s="33"/>
      <c r="AF426" s="34"/>
      <c r="AG426" s="34"/>
      <c r="AH426" s="34"/>
      <c r="AI426" s="34"/>
      <c r="AJ426" s="35" t="str">
        <f>IF(' Peticions ET'!Z416="", "",' Peticions ET'!Z416)</f>
        <v/>
      </c>
      <c r="AK426" s="143"/>
      <c r="AL426" s="36"/>
      <c r="AM426" s="37" t="str">
        <f t="shared" si="116"/>
        <v/>
      </c>
      <c r="AN426" s="38" t="str">
        <f t="shared" si="117"/>
        <v/>
      </c>
      <c r="AO426" s="39" t="str">
        <f t="shared" si="118"/>
        <v/>
      </c>
      <c r="AP426" s="40" t="str">
        <f t="shared" si="119"/>
        <v/>
      </c>
      <c r="AQ426" s="229" t="str">
        <f t="shared" si="120"/>
        <v/>
      </c>
      <c r="AR426" s="220">
        <f>IF(A426="",0,IF(BJ426="S",COUNTIF($AQ$17:AQ426,AQ426),0))</f>
        <v>0</v>
      </c>
      <c r="AS426" s="41" t="str">
        <f t="shared" si="131"/>
        <v/>
      </c>
      <c r="AT426" s="42">
        <f xml:space="preserve"> IF(AS426&lt;&gt;"",VLOOKUP(AS426,Calculs!$B$2:$C$34,2,FALSE),0)</f>
        <v>0</v>
      </c>
      <c r="AU426" s="42">
        <f>IF(I426&lt;&gt;"",IF(LEFT(I426,1)="S", Calculs!$C$63,0),0)</f>
        <v>0</v>
      </c>
      <c r="AV426" s="42">
        <f>IF(J426&lt;&gt;"",IF(LEFT(J426,1)="S", Calculs!$C$53,0),0)</f>
        <v>0</v>
      </c>
      <c r="AW426" s="42">
        <f>IF(K426&lt;&gt;"",IF(LEFT(K426,1)="S", Calculs!$C$54,0),0)</f>
        <v>0</v>
      </c>
      <c r="AX426" s="43" t="str">
        <f t="shared" si="121"/>
        <v/>
      </c>
      <c r="AY426" s="43" t="str">
        <f t="shared" si="122"/>
        <v/>
      </c>
      <c r="AZ426" s="43">
        <f>SUMIF(Calculs!$B$2:$B$34,AX426,Calculs!$C$2:$C$34)</f>
        <v>0</v>
      </c>
      <c r="BA426" s="42">
        <f>IF(O426&lt;&gt;"",IF(LEFT(O426,1)="S", Calculs!$C$54,0),0)</f>
        <v>0</v>
      </c>
      <c r="BB426" s="42">
        <f>IF(P426&lt;&gt;"",IF(LEFT(P426,1)="S", Calculs!$C$53,0),0)</f>
        <v>0</v>
      </c>
      <c r="BC426" s="229" t="str">
        <f t="shared" si="123"/>
        <v/>
      </c>
      <c r="BD426" s="220">
        <f>IF(A426="",0, IF(BK426="S",COUNTIF($BC$17:BC426,BC426),0))</f>
        <v>0</v>
      </c>
      <c r="BE426" s="42">
        <f xml:space="preserve"> IF(Q426&lt;&gt;"",IF(Q426&lt;&gt;"Sense monitor",VLOOKUP(_xlfn.CONCAT(LEFT(Q426,2),IF(BF426="NO",".SA",".AA")),Calculs!$B$41:$C$48,2,FALSE),0),0)</f>
        <v>0</v>
      </c>
      <c r="BF426" s="42" t="str">
        <f t="shared" si="124"/>
        <v>NO</v>
      </c>
      <c r="BG426" s="43" t="str">
        <f t="shared" si="132"/>
        <v/>
      </c>
      <c r="BH426" s="42">
        <f>SUMIF(Calculs!$B$32:$B$36,TRIM(BG426),Calculs!$C$32:$C$36)</f>
        <v>0</v>
      </c>
      <c r="BI426" s="42">
        <f>IF(T426&lt;&gt;"",IF(LEFT(T426,1)="S", SUMIF(Calculs!$B$67:$B$70, TRIM(BG426), Calculs!$C$67:$C$70),0),0)</f>
        <v>0</v>
      </c>
      <c r="BJ426" s="40" t="str">
        <f t="shared" si="133"/>
        <v>N</v>
      </c>
      <c r="BK426" s="219" t="str">
        <f t="shared" si="125"/>
        <v>N</v>
      </c>
      <c r="BL426" s="42">
        <f t="shared" si="134"/>
        <v>0</v>
      </c>
      <c r="BM426" s="42"/>
      <c r="BN426" s="42"/>
      <c r="BO426" s="42">
        <f>IF(B426="",0,IF(AND(BJ426="S",AR426=1), VLOOKUP(B426,Calculs!$B$94:$D$99,3), 0) + IF(AND(BK426="S",BD426=1), VLOOKUP(B426,Calculs!$B$94:$F$99,5), 0))</f>
        <v>0</v>
      </c>
      <c r="BP426" s="40" t="str">
        <f t="shared" si="126"/>
        <v/>
      </c>
      <c r="BQ426" s="219" t="str">
        <f t="shared" si="127"/>
        <v/>
      </c>
      <c r="BR426" s="264" t="str">
        <f t="shared" si="128"/>
        <v/>
      </c>
      <c r="BS426" s="264" t="str">
        <f t="shared" si="129"/>
        <v/>
      </c>
    </row>
    <row r="427" spans="1:71" ht="12.75" customHeight="1">
      <c r="A427" s="217" t="str">
        <f>IF(' Peticions ET'!A417="", "",' Peticions ET'!A417)</f>
        <v/>
      </c>
      <c r="B427" s="167" t="str">
        <f t="shared" si="130"/>
        <v/>
      </c>
      <c r="C427" s="167" t="str">
        <f>IF(' Peticions ET'!B417="", "",' Peticions ET'!B417)</f>
        <v/>
      </c>
      <c r="D427" s="167" t="str">
        <f>IF(' Peticions ET'!C417="", "",' Peticions ET'!C417)</f>
        <v/>
      </c>
      <c r="E427" s="167" t="str">
        <f>IF(' Peticions ET'!D417="", "",' Peticions ET'!D417)</f>
        <v/>
      </c>
      <c r="F427" s="166" t="str">
        <f>IF(' Peticions ET'!E417="", "",' Peticions ET'!E417)</f>
        <v/>
      </c>
      <c r="G427" s="166" t="str">
        <f>IF(' Peticions ET'!F417="", "",' Peticions ET'!F417)</f>
        <v/>
      </c>
      <c r="H427" s="30" t="str">
        <f>IF(' Peticions ET'!G417="", "",' Peticions ET'!G417)</f>
        <v/>
      </c>
      <c r="I427" s="40" t="str">
        <f>IF(' Peticions ET'!H417="", "",' Peticions ET'!H417)</f>
        <v/>
      </c>
      <c r="J427" s="40" t="str">
        <f>IF(' Peticions ET'!I417="", "",' Peticions ET'!I417)</f>
        <v/>
      </c>
      <c r="K427" s="40" t="str">
        <f>IF(' Peticions ET'!J417="", "",' Peticions ET'!J417)</f>
        <v/>
      </c>
      <c r="L427" s="30" t="str">
        <f>IF(' Peticions ET'!K417="", "",' Peticions ET'!K417)</f>
        <v/>
      </c>
      <c r="M427" s="30" t="str">
        <f>IF(' Peticions ET'!L417="", "",' Peticions ET'!L417)</f>
        <v/>
      </c>
      <c r="N427" s="30" t="str">
        <f>IF(' Peticions ET'!M417="", "",' Peticions ET'!M417)</f>
        <v/>
      </c>
      <c r="O427" s="40" t="str">
        <f>IF(' Peticions ET'!O417="", "",' Peticions ET'!O417)</f>
        <v/>
      </c>
      <c r="P427" s="7" t="str">
        <f>IF(' Peticions ET'!N417="", "",' Peticions ET'!N417)</f>
        <v/>
      </c>
      <c r="Q427" s="31" t="str">
        <f>IF(' Peticions ET'!R417="", "",' Peticions ET'!R417)</f>
        <v/>
      </c>
      <c r="R427" s="31" t="str">
        <f>IF(' Peticions ET'!S417="", "",' Peticions ET'!S417)</f>
        <v/>
      </c>
      <c r="S427" t="str">
        <f>IF(' Peticions ET'!P417="", "",' Peticions ET'!P417)</f>
        <v/>
      </c>
      <c r="T427" s="264" t="str">
        <f>IF(' Peticions ET'!Q417="", "",' Peticions ET'!Q417)</f>
        <v/>
      </c>
      <c r="U427" s="1"/>
      <c r="V427" s="1"/>
      <c r="W427" s="3"/>
      <c r="X427" s="31"/>
      <c r="Y427" s="31"/>
      <c r="Z427" s="31"/>
      <c r="AA427" s="32"/>
      <c r="AB427" s="33"/>
      <c r="AC427" s="33"/>
      <c r="AD427" s="33"/>
      <c r="AE427" s="33"/>
      <c r="AF427" s="34"/>
      <c r="AG427" s="34"/>
      <c r="AH427" s="34"/>
      <c r="AI427" s="34"/>
      <c r="AJ427" s="35" t="str">
        <f>IF(' Peticions ET'!Z417="", "",' Peticions ET'!Z417)</f>
        <v/>
      </c>
      <c r="AK427" s="143"/>
      <c r="AL427" s="36"/>
      <c r="AM427" s="37" t="str">
        <f t="shared" si="116"/>
        <v/>
      </c>
      <c r="AN427" s="38" t="str">
        <f t="shared" si="117"/>
        <v/>
      </c>
      <c r="AO427" s="39" t="str">
        <f t="shared" si="118"/>
        <v/>
      </c>
      <c r="AP427" s="40" t="str">
        <f t="shared" si="119"/>
        <v/>
      </c>
      <c r="AQ427" s="229" t="str">
        <f t="shared" si="120"/>
        <v/>
      </c>
      <c r="AR427" s="220">
        <f>IF(A427="",0,IF(BJ427="S",COUNTIF($AQ$17:AQ427,AQ427),0))</f>
        <v>0</v>
      </c>
      <c r="AS427" s="41" t="str">
        <f t="shared" si="131"/>
        <v/>
      </c>
      <c r="AT427" s="42">
        <f xml:space="preserve"> IF(AS427&lt;&gt;"",VLOOKUP(AS427,Calculs!$B$2:$C$34,2,FALSE),0)</f>
        <v>0</v>
      </c>
      <c r="AU427" s="42">
        <f>IF(I427&lt;&gt;"",IF(LEFT(I427,1)="S", Calculs!$C$63,0),0)</f>
        <v>0</v>
      </c>
      <c r="AV427" s="42">
        <f>IF(J427&lt;&gt;"",IF(LEFT(J427,1)="S", Calculs!$C$53,0),0)</f>
        <v>0</v>
      </c>
      <c r="AW427" s="42">
        <f>IF(K427&lt;&gt;"",IF(LEFT(K427,1)="S", Calculs!$C$54,0),0)</f>
        <v>0</v>
      </c>
      <c r="AX427" s="43" t="str">
        <f t="shared" si="121"/>
        <v/>
      </c>
      <c r="AY427" s="43" t="str">
        <f t="shared" si="122"/>
        <v/>
      </c>
      <c r="AZ427" s="43">
        <f>SUMIF(Calculs!$B$2:$B$34,AX427,Calculs!$C$2:$C$34)</f>
        <v>0</v>
      </c>
      <c r="BA427" s="42">
        <f>IF(O427&lt;&gt;"",IF(LEFT(O427,1)="S", Calculs!$C$54,0),0)</f>
        <v>0</v>
      </c>
      <c r="BB427" s="42">
        <f>IF(P427&lt;&gt;"",IF(LEFT(P427,1)="S", Calculs!$C$53,0),0)</f>
        <v>0</v>
      </c>
      <c r="BC427" s="229" t="str">
        <f t="shared" si="123"/>
        <v/>
      </c>
      <c r="BD427" s="220">
        <f>IF(A427="",0, IF(BK427="S",COUNTIF($BC$17:BC427,BC427),0))</f>
        <v>0</v>
      </c>
      <c r="BE427" s="42">
        <f xml:space="preserve"> IF(Q427&lt;&gt;"",IF(Q427&lt;&gt;"Sense monitor",VLOOKUP(_xlfn.CONCAT(LEFT(Q427,2),IF(BF427="NO",".SA",".AA")),Calculs!$B$41:$C$48,2,FALSE),0),0)</f>
        <v>0</v>
      </c>
      <c r="BF427" s="42" t="str">
        <f t="shared" si="124"/>
        <v>NO</v>
      </c>
      <c r="BG427" s="43" t="str">
        <f t="shared" si="132"/>
        <v/>
      </c>
      <c r="BH427" s="42">
        <f>SUMIF(Calculs!$B$32:$B$36,TRIM(BG427),Calculs!$C$32:$C$36)</f>
        <v>0</v>
      </c>
      <c r="BI427" s="42">
        <f>IF(T427&lt;&gt;"",IF(LEFT(T427,1)="S", SUMIF(Calculs!$B$67:$B$70, TRIM(BG427), Calculs!$C$67:$C$70),0),0)</f>
        <v>0</v>
      </c>
      <c r="BJ427" s="40" t="str">
        <f t="shared" si="133"/>
        <v>N</v>
      </c>
      <c r="BK427" s="219" t="str">
        <f t="shared" si="125"/>
        <v>N</v>
      </c>
      <c r="BL427" s="42">
        <f t="shared" si="134"/>
        <v>0</v>
      </c>
      <c r="BM427" s="42"/>
      <c r="BN427" s="42"/>
      <c r="BO427" s="42">
        <f>IF(B427="",0,IF(AND(BJ427="S",AR427=1), VLOOKUP(B427,Calculs!$B$94:$D$99,3), 0) + IF(AND(BK427="S",BD427=1), VLOOKUP(B427,Calculs!$B$94:$F$99,5), 0))</f>
        <v>0</v>
      </c>
      <c r="BP427" s="40" t="str">
        <f t="shared" si="126"/>
        <v/>
      </c>
      <c r="BQ427" s="219" t="str">
        <f t="shared" si="127"/>
        <v/>
      </c>
      <c r="BR427" s="264" t="str">
        <f t="shared" si="128"/>
        <v/>
      </c>
      <c r="BS427" s="264" t="str">
        <f t="shared" si="129"/>
        <v/>
      </c>
    </row>
    <row r="428" spans="1:71" ht="12.75" customHeight="1">
      <c r="A428" s="217" t="str">
        <f>IF(' Peticions ET'!A418="", "",' Peticions ET'!A418)</f>
        <v/>
      </c>
      <c r="B428" s="167" t="str">
        <f t="shared" si="130"/>
        <v/>
      </c>
      <c r="C428" s="167" t="str">
        <f>IF(' Peticions ET'!B418="", "",' Peticions ET'!B418)</f>
        <v/>
      </c>
      <c r="D428" s="167" t="str">
        <f>IF(' Peticions ET'!C418="", "",' Peticions ET'!C418)</f>
        <v/>
      </c>
      <c r="E428" s="167" t="str">
        <f>IF(' Peticions ET'!D418="", "",' Peticions ET'!D418)</f>
        <v/>
      </c>
      <c r="F428" s="166" t="str">
        <f>IF(' Peticions ET'!E418="", "",' Peticions ET'!E418)</f>
        <v/>
      </c>
      <c r="G428" s="166" t="str">
        <f>IF(' Peticions ET'!F418="", "",' Peticions ET'!F418)</f>
        <v/>
      </c>
      <c r="H428" s="30" t="str">
        <f>IF(' Peticions ET'!G418="", "",' Peticions ET'!G418)</f>
        <v/>
      </c>
      <c r="I428" s="40" t="str">
        <f>IF(' Peticions ET'!H418="", "",' Peticions ET'!H418)</f>
        <v/>
      </c>
      <c r="J428" s="40" t="str">
        <f>IF(' Peticions ET'!I418="", "",' Peticions ET'!I418)</f>
        <v/>
      </c>
      <c r="K428" s="40" t="str">
        <f>IF(' Peticions ET'!J418="", "",' Peticions ET'!J418)</f>
        <v/>
      </c>
      <c r="L428" s="30" t="str">
        <f>IF(' Peticions ET'!K418="", "",' Peticions ET'!K418)</f>
        <v/>
      </c>
      <c r="M428" s="30" t="str">
        <f>IF(' Peticions ET'!L418="", "",' Peticions ET'!L418)</f>
        <v/>
      </c>
      <c r="N428" s="30" t="str">
        <f>IF(' Peticions ET'!M418="", "",' Peticions ET'!M418)</f>
        <v/>
      </c>
      <c r="O428" s="40" t="str">
        <f>IF(' Peticions ET'!O418="", "",' Peticions ET'!O418)</f>
        <v/>
      </c>
      <c r="P428" s="7" t="str">
        <f>IF(' Peticions ET'!N418="", "",' Peticions ET'!N418)</f>
        <v/>
      </c>
      <c r="Q428" s="31" t="str">
        <f>IF(' Peticions ET'!R418="", "",' Peticions ET'!R418)</f>
        <v/>
      </c>
      <c r="R428" s="31" t="str">
        <f>IF(' Peticions ET'!S418="", "",' Peticions ET'!S418)</f>
        <v/>
      </c>
      <c r="S428" t="str">
        <f>IF(' Peticions ET'!P418="", "",' Peticions ET'!P418)</f>
        <v/>
      </c>
      <c r="T428" s="264" t="str">
        <f>IF(' Peticions ET'!Q418="", "",' Peticions ET'!Q418)</f>
        <v/>
      </c>
      <c r="U428" s="1"/>
      <c r="V428" s="1"/>
      <c r="W428" s="3"/>
      <c r="X428" s="31"/>
      <c r="Y428" s="31"/>
      <c r="Z428" s="31"/>
      <c r="AA428" s="32"/>
      <c r="AB428" s="33"/>
      <c r="AC428" s="33"/>
      <c r="AD428" s="33"/>
      <c r="AE428" s="33"/>
      <c r="AF428" s="34"/>
      <c r="AG428" s="34"/>
      <c r="AH428" s="34"/>
      <c r="AI428" s="34"/>
      <c r="AJ428" s="35" t="str">
        <f>IF(' Peticions ET'!Z418="", "",' Peticions ET'!Z418)</f>
        <v/>
      </c>
      <c r="AK428" s="143"/>
      <c r="AL428" s="36"/>
      <c r="AM428" s="37" t="str">
        <f t="shared" si="116"/>
        <v/>
      </c>
      <c r="AN428" s="38" t="str">
        <f t="shared" si="117"/>
        <v/>
      </c>
      <c r="AO428" s="39" t="str">
        <f t="shared" si="118"/>
        <v/>
      </c>
      <c r="AP428" s="40" t="str">
        <f t="shared" si="119"/>
        <v/>
      </c>
      <c r="AQ428" s="229" t="str">
        <f t="shared" si="120"/>
        <v/>
      </c>
      <c r="AR428" s="220">
        <f>IF(A428="",0,IF(BJ428="S",COUNTIF($AQ$17:AQ428,AQ428),0))</f>
        <v>0</v>
      </c>
      <c r="AS428" s="41" t="str">
        <f t="shared" si="131"/>
        <v/>
      </c>
      <c r="AT428" s="42">
        <f xml:space="preserve"> IF(AS428&lt;&gt;"",VLOOKUP(AS428,Calculs!$B$2:$C$34,2,FALSE),0)</f>
        <v>0</v>
      </c>
      <c r="AU428" s="42">
        <f>IF(I428&lt;&gt;"",IF(LEFT(I428,1)="S", Calculs!$C$63,0),0)</f>
        <v>0</v>
      </c>
      <c r="AV428" s="42">
        <f>IF(J428&lt;&gt;"",IF(LEFT(J428,1)="S", Calculs!$C$53,0),0)</f>
        <v>0</v>
      </c>
      <c r="AW428" s="42">
        <f>IF(K428&lt;&gt;"",IF(LEFT(K428,1)="S", Calculs!$C$54,0),0)</f>
        <v>0</v>
      </c>
      <c r="AX428" s="43" t="str">
        <f t="shared" si="121"/>
        <v/>
      </c>
      <c r="AY428" s="43" t="str">
        <f t="shared" si="122"/>
        <v/>
      </c>
      <c r="AZ428" s="43">
        <f>SUMIF(Calculs!$B$2:$B$34,AX428,Calculs!$C$2:$C$34)</f>
        <v>0</v>
      </c>
      <c r="BA428" s="42">
        <f>IF(O428&lt;&gt;"",IF(LEFT(O428,1)="S", Calculs!$C$54,0),0)</f>
        <v>0</v>
      </c>
      <c r="BB428" s="42">
        <f>IF(P428&lt;&gt;"",IF(LEFT(P428,1)="S", Calculs!$C$53,0),0)</f>
        <v>0</v>
      </c>
      <c r="BC428" s="229" t="str">
        <f t="shared" si="123"/>
        <v/>
      </c>
      <c r="BD428" s="220">
        <f>IF(A428="",0, IF(BK428="S",COUNTIF($BC$17:BC428,BC428),0))</f>
        <v>0</v>
      </c>
      <c r="BE428" s="42">
        <f xml:space="preserve"> IF(Q428&lt;&gt;"",IF(Q428&lt;&gt;"Sense monitor",VLOOKUP(_xlfn.CONCAT(LEFT(Q428,2),IF(BF428="NO",".SA",".AA")),Calculs!$B$41:$C$48,2,FALSE),0),0)</f>
        <v>0</v>
      </c>
      <c r="BF428" s="42" t="str">
        <f t="shared" si="124"/>
        <v>NO</v>
      </c>
      <c r="BG428" s="43" t="str">
        <f t="shared" si="132"/>
        <v/>
      </c>
      <c r="BH428" s="42">
        <f>SUMIF(Calculs!$B$32:$B$36,TRIM(BG428),Calculs!$C$32:$C$36)</f>
        <v>0</v>
      </c>
      <c r="BI428" s="42">
        <f>IF(T428&lt;&gt;"",IF(LEFT(T428,1)="S", SUMIF(Calculs!$B$67:$B$70, TRIM(BG428), Calculs!$C$67:$C$70),0),0)</f>
        <v>0</v>
      </c>
      <c r="BJ428" s="40" t="str">
        <f t="shared" si="133"/>
        <v>N</v>
      </c>
      <c r="BK428" s="219" t="str">
        <f t="shared" si="125"/>
        <v>N</v>
      </c>
      <c r="BL428" s="42">
        <f t="shared" si="134"/>
        <v>0</v>
      </c>
      <c r="BM428" s="42"/>
      <c r="BN428" s="42"/>
      <c r="BO428" s="42">
        <f>IF(B428="",0,IF(AND(BJ428="S",AR428=1), VLOOKUP(B428,Calculs!$B$94:$D$99,3), 0) + IF(AND(BK428="S",BD428=1), VLOOKUP(B428,Calculs!$B$94:$F$99,5), 0))</f>
        <v>0</v>
      </c>
      <c r="BP428" s="40" t="str">
        <f t="shared" si="126"/>
        <v/>
      </c>
      <c r="BQ428" s="219" t="str">
        <f t="shared" si="127"/>
        <v/>
      </c>
      <c r="BR428" s="264" t="str">
        <f t="shared" si="128"/>
        <v/>
      </c>
      <c r="BS428" s="264" t="str">
        <f t="shared" si="129"/>
        <v/>
      </c>
    </row>
    <row r="429" spans="1:71" ht="12.75" customHeight="1">
      <c r="A429" s="217" t="str">
        <f>IF(' Peticions ET'!A419="", "",' Peticions ET'!A419)</f>
        <v/>
      </c>
      <c r="B429" s="167" t="str">
        <f t="shared" si="130"/>
        <v/>
      </c>
      <c r="C429" s="167" t="str">
        <f>IF(' Peticions ET'!B419="", "",' Peticions ET'!B419)</f>
        <v/>
      </c>
      <c r="D429" s="167" t="str">
        <f>IF(' Peticions ET'!C419="", "",' Peticions ET'!C419)</f>
        <v/>
      </c>
      <c r="E429" s="167" t="str">
        <f>IF(' Peticions ET'!D419="", "",' Peticions ET'!D419)</f>
        <v/>
      </c>
      <c r="F429" s="166" t="str">
        <f>IF(' Peticions ET'!E419="", "",' Peticions ET'!E419)</f>
        <v/>
      </c>
      <c r="G429" s="166" t="str">
        <f>IF(' Peticions ET'!F419="", "",' Peticions ET'!F419)</f>
        <v/>
      </c>
      <c r="H429" s="30" t="str">
        <f>IF(' Peticions ET'!G419="", "",' Peticions ET'!G419)</f>
        <v/>
      </c>
      <c r="I429" s="40" t="str">
        <f>IF(' Peticions ET'!H419="", "",' Peticions ET'!H419)</f>
        <v/>
      </c>
      <c r="J429" s="40" t="str">
        <f>IF(' Peticions ET'!I419="", "",' Peticions ET'!I419)</f>
        <v/>
      </c>
      <c r="K429" s="40" t="str">
        <f>IF(' Peticions ET'!J419="", "",' Peticions ET'!J419)</f>
        <v/>
      </c>
      <c r="L429" s="30" t="str">
        <f>IF(' Peticions ET'!K419="", "",' Peticions ET'!K419)</f>
        <v/>
      </c>
      <c r="M429" s="30" t="str">
        <f>IF(' Peticions ET'!L419="", "",' Peticions ET'!L419)</f>
        <v/>
      </c>
      <c r="N429" s="30" t="str">
        <f>IF(' Peticions ET'!M419="", "",' Peticions ET'!M419)</f>
        <v/>
      </c>
      <c r="O429" s="40" t="str">
        <f>IF(' Peticions ET'!O419="", "",' Peticions ET'!O419)</f>
        <v/>
      </c>
      <c r="P429" s="7" t="str">
        <f>IF(' Peticions ET'!N419="", "",' Peticions ET'!N419)</f>
        <v/>
      </c>
      <c r="Q429" s="31" t="str">
        <f>IF(' Peticions ET'!R419="", "",' Peticions ET'!R419)</f>
        <v/>
      </c>
      <c r="R429" s="31" t="str">
        <f>IF(' Peticions ET'!S419="", "",' Peticions ET'!S419)</f>
        <v/>
      </c>
      <c r="S429" t="str">
        <f>IF(' Peticions ET'!P419="", "",' Peticions ET'!P419)</f>
        <v/>
      </c>
      <c r="T429" s="264" t="str">
        <f>IF(' Peticions ET'!Q419="", "",' Peticions ET'!Q419)</f>
        <v/>
      </c>
      <c r="U429" s="1"/>
      <c r="V429" s="1"/>
      <c r="W429" s="3"/>
      <c r="X429" s="31"/>
      <c r="Y429" s="31"/>
      <c r="Z429" s="31"/>
      <c r="AA429" s="32"/>
      <c r="AB429" s="33"/>
      <c r="AC429" s="33"/>
      <c r="AD429" s="33"/>
      <c r="AE429" s="33"/>
      <c r="AF429" s="34"/>
      <c r="AG429" s="34"/>
      <c r="AH429" s="34"/>
      <c r="AI429" s="34"/>
      <c r="AJ429" s="35" t="str">
        <f>IF(' Peticions ET'!Z419="", "",' Peticions ET'!Z419)</f>
        <v/>
      </c>
      <c r="AK429" s="143"/>
      <c r="AL429" s="36"/>
      <c r="AM429" s="37" t="str">
        <f t="shared" si="116"/>
        <v/>
      </c>
      <c r="AN429" s="38" t="str">
        <f t="shared" si="117"/>
        <v/>
      </c>
      <c r="AO429" s="39" t="str">
        <f t="shared" si="118"/>
        <v/>
      </c>
      <c r="AP429" s="40" t="str">
        <f t="shared" si="119"/>
        <v/>
      </c>
      <c r="AQ429" s="229" t="str">
        <f t="shared" si="120"/>
        <v/>
      </c>
      <c r="AR429" s="220">
        <f>IF(A429="",0,IF(BJ429="S",COUNTIF($AQ$17:AQ429,AQ429),0))</f>
        <v>0</v>
      </c>
      <c r="AS429" s="41" t="str">
        <f t="shared" si="131"/>
        <v/>
      </c>
      <c r="AT429" s="42">
        <f xml:space="preserve"> IF(AS429&lt;&gt;"",VLOOKUP(AS429,Calculs!$B$2:$C$34,2,FALSE),0)</f>
        <v>0</v>
      </c>
      <c r="AU429" s="42">
        <f>IF(I429&lt;&gt;"",IF(LEFT(I429,1)="S", Calculs!$C$63,0),0)</f>
        <v>0</v>
      </c>
      <c r="AV429" s="42">
        <f>IF(J429&lt;&gt;"",IF(LEFT(J429,1)="S", Calculs!$C$53,0),0)</f>
        <v>0</v>
      </c>
      <c r="AW429" s="42">
        <f>IF(K429&lt;&gt;"",IF(LEFT(K429,1)="S", Calculs!$C$54,0),0)</f>
        <v>0</v>
      </c>
      <c r="AX429" s="43" t="str">
        <f t="shared" si="121"/>
        <v/>
      </c>
      <c r="AY429" s="43" t="str">
        <f t="shared" si="122"/>
        <v/>
      </c>
      <c r="AZ429" s="43">
        <f>SUMIF(Calculs!$B$2:$B$34,AX429,Calculs!$C$2:$C$34)</f>
        <v>0</v>
      </c>
      <c r="BA429" s="42">
        <f>IF(O429&lt;&gt;"",IF(LEFT(O429,1)="S", Calculs!$C$54,0),0)</f>
        <v>0</v>
      </c>
      <c r="BB429" s="42">
        <f>IF(P429&lt;&gt;"",IF(LEFT(P429,1)="S", Calculs!$C$53,0),0)</f>
        <v>0</v>
      </c>
      <c r="BC429" s="229" t="str">
        <f t="shared" si="123"/>
        <v/>
      </c>
      <c r="BD429" s="220">
        <f>IF(A429="",0, IF(BK429="S",COUNTIF($BC$17:BC429,BC429),0))</f>
        <v>0</v>
      </c>
      <c r="BE429" s="42">
        <f xml:space="preserve"> IF(Q429&lt;&gt;"",IF(Q429&lt;&gt;"Sense monitor",VLOOKUP(_xlfn.CONCAT(LEFT(Q429,2),IF(BF429="NO",".SA",".AA")),Calculs!$B$41:$C$48,2,FALSE),0),0)</f>
        <v>0</v>
      </c>
      <c r="BF429" s="42" t="str">
        <f t="shared" si="124"/>
        <v>NO</v>
      </c>
      <c r="BG429" s="43" t="str">
        <f t="shared" si="132"/>
        <v/>
      </c>
      <c r="BH429" s="42">
        <f>SUMIF(Calculs!$B$32:$B$36,TRIM(BG429),Calculs!$C$32:$C$36)</f>
        <v>0</v>
      </c>
      <c r="BI429" s="42">
        <f>IF(T429&lt;&gt;"",IF(LEFT(T429,1)="S", SUMIF(Calculs!$B$67:$B$70, TRIM(BG429), Calculs!$C$67:$C$70),0),0)</f>
        <v>0</v>
      </c>
      <c r="BJ429" s="40" t="str">
        <f t="shared" si="133"/>
        <v>N</v>
      </c>
      <c r="BK429" s="219" t="str">
        <f t="shared" si="125"/>
        <v>N</v>
      </c>
      <c r="BL429" s="42">
        <f t="shared" si="134"/>
        <v>0</v>
      </c>
      <c r="BM429" s="42"/>
      <c r="BN429" s="42"/>
      <c r="BO429" s="42">
        <f>IF(B429="",0,IF(AND(BJ429="S",AR429=1), VLOOKUP(B429,Calculs!$B$94:$D$99,3), 0) + IF(AND(BK429="S",BD429=1), VLOOKUP(B429,Calculs!$B$94:$F$99,5), 0))</f>
        <v>0</v>
      </c>
      <c r="BP429" s="40" t="str">
        <f t="shared" si="126"/>
        <v/>
      </c>
      <c r="BQ429" s="219" t="str">
        <f t="shared" si="127"/>
        <v/>
      </c>
      <c r="BR429" s="264" t="str">
        <f t="shared" si="128"/>
        <v/>
      </c>
      <c r="BS429" s="264" t="str">
        <f t="shared" si="129"/>
        <v/>
      </c>
    </row>
    <row r="430" spans="1:71" ht="12.75" customHeight="1">
      <c r="A430" s="217" t="str">
        <f>IF(' Peticions ET'!A420="", "",' Peticions ET'!A420)</f>
        <v/>
      </c>
      <c r="B430" s="167" t="str">
        <f t="shared" si="130"/>
        <v/>
      </c>
      <c r="C430" s="167" t="str">
        <f>IF(' Peticions ET'!B420="", "",' Peticions ET'!B420)</f>
        <v/>
      </c>
      <c r="D430" s="167" t="str">
        <f>IF(' Peticions ET'!C420="", "",' Peticions ET'!C420)</f>
        <v/>
      </c>
      <c r="E430" s="167" t="str">
        <f>IF(' Peticions ET'!D420="", "",' Peticions ET'!D420)</f>
        <v/>
      </c>
      <c r="F430" s="166" t="str">
        <f>IF(' Peticions ET'!E420="", "",' Peticions ET'!E420)</f>
        <v/>
      </c>
      <c r="G430" s="166" t="str">
        <f>IF(' Peticions ET'!F420="", "",' Peticions ET'!F420)</f>
        <v/>
      </c>
      <c r="H430" s="30" t="str">
        <f>IF(' Peticions ET'!G420="", "",' Peticions ET'!G420)</f>
        <v/>
      </c>
      <c r="I430" s="40" t="str">
        <f>IF(' Peticions ET'!H420="", "",' Peticions ET'!H420)</f>
        <v/>
      </c>
      <c r="J430" s="40" t="str">
        <f>IF(' Peticions ET'!I420="", "",' Peticions ET'!I420)</f>
        <v/>
      </c>
      <c r="K430" s="40" t="str">
        <f>IF(' Peticions ET'!J420="", "",' Peticions ET'!J420)</f>
        <v/>
      </c>
      <c r="L430" s="30" t="str">
        <f>IF(' Peticions ET'!K420="", "",' Peticions ET'!K420)</f>
        <v/>
      </c>
      <c r="M430" s="30" t="str">
        <f>IF(' Peticions ET'!L420="", "",' Peticions ET'!L420)</f>
        <v/>
      </c>
      <c r="N430" s="30" t="str">
        <f>IF(' Peticions ET'!M420="", "",' Peticions ET'!M420)</f>
        <v/>
      </c>
      <c r="O430" s="40" t="str">
        <f>IF(' Peticions ET'!O420="", "",' Peticions ET'!O420)</f>
        <v/>
      </c>
      <c r="P430" s="7" t="str">
        <f>IF(' Peticions ET'!N420="", "",' Peticions ET'!N420)</f>
        <v/>
      </c>
      <c r="Q430" s="31" t="str">
        <f>IF(' Peticions ET'!R420="", "",' Peticions ET'!R420)</f>
        <v/>
      </c>
      <c r="R430" s="31" t="str">
        <f>IF(' Peticions ET'!S420="", "",' Peticions ET'!S420)</f>
        <v/>
      </c>
      <c r="S430" t="str">
        <f>IF(' Peticions ET'!P420="", "",' Peticions ET'!P420)</f>
        <v/>
      </c>
      <c r="T430" s="264" t="str">
        <f>IF(' Peticions ET'!Q420="", "",' Peticions ET'!Q420)</f>
        <v/>
      </c>
      <c r="U430" s="1"/>
      <c r="V430" s="1"/>
      <c r="W430" s="3"/>
      <c r="X430" s="31"/>
      <c r="Y430" s="31"/>
      <c r="Z430" s="31"/>
      <c r="AA430" s="32"/>
      <c r="AB430" s="33"/>
      <c r="AC430" s="33"/>
      <c r="AD430" s="33"/>
      <c r="AE430" s="33"/>
      <c r="AF430" s="34"/>
      <c r="AG430" s="34"/>
      <c r="AH430" s="34"/>
      <c r="AI430" s="34"/>
      <c r="AJ430" s="35" t="str">
        <f>IF(' Peticions ET'!Z420="", "",' Peticions ET'!Z420)</f>
        <v/>
      </c>
      <c r="AK430" s="143"/>
      <c r="AL430" s="36"/>
      <c r="AM430" s="37" t="str">
        <f t="shared" si="116"/>
        <v/>
      </c>
      <c r="AN430" s="38" t="str">
        <f t="shared" si="117"/>
        <v/>
      </c>
      <c r="AO430" s="39" t="str">
        <f t="shared" si="118"/>
        <v/>
      </c>
      <c r="AP430" s="40" t="str">
        <f t="shared" si="119"/>
        <v/>
      </c>
      <c r="AQ430" s="229" t="str">
        <f t="shared" si="120"/>
        <v/>
      </c>
      <c r="AR430" s="220">
        <f>IF(A430="",0,IF(BJ430="S",COUNTIF($AQ$17:AQ430,AQ430),0))</f>
        <v>0</v>
      </c>
      <c r="AS430" s="41" t="str">
        <f t="shared" si="131"/>
        <v/>
      </c>
      <c r="AT430" s="42">
        <f xml:space="preserve"> IF(AS430&lt;&gt;"",VLOOKUP(AS430,Calculs!$B$2:$C$34,2,FALSE),0)</f>
        <v>0</v>
      </c>
      <c r="AU430" s="42">
        <f>IF(I430&lt;&gt;"",IF(LEFT(I430,1)="S", Calculs!$C$63,0),0)</f>
        <v>0</v>
      </c>
      <c r="AV430" s="42">
        <f>IF(J430&lt;&gt;"",IF(LEFT(J430,1)="S", Calculs!$C$53,0),0)</f>
        <v>0</v>
      </c>
      <c r="AW430" s="42">
        <f>IF(K430&lt;&gt;"",IF(LEFT(K430,1)="S", Calculs!$C$54,0),0)</f>
        <v>0</v>
      </c>
      <c r="AX430" s="43" t="str">
        <f t="shared" si="121"/>
        <v/>
      </c>
      <c r="AY430" s="43" t="str">
        <f t="shared" si="122"/>
        <v/>
      </c>
      <c r="AZ430" s="43">
        <f>SUMIF(Calculs!$B$2:$B$34,AX430,Calculs!$C$2:$C$34)</f>
        <v>0</v>
      </c>
      <c r="BA430" s="42">
        <f>IF(O430&lt;&gt;"",IF(LEFT(O430,1)="S", Calculs!$C$54,0),0)</f>
        <v>0</v>
      </c>
      <c r="BB430" s="42">
        <f>IF(P430&lt;&gt;"",IF(LEFT(P430,1)="S", Calculs!$C$53,0),0)</f>
        <v>0</v>
      </c>
      <c r="BC430" s="229" t="str">
        <f t="shared" si="123"/>
        <v/>
      </c>
      <c r="BD430" s="220">
        <f>IF(A430="",0, IF(BK430="S",COUNTIF($BC$17:BC430,BC430),0))</f>
        <v>0</v>
      </c>
      <c r="BE430" s="42">
        <f xml:space="preserve"> IF(Q430&lt;&gt;"",IF(Q430&lt;&gt;"Sense monitor",VLOOKUP(_xlfn.CONCAT(LEFT(Q430,2),IF(BF430="NO",".SA",".AA")),Calculs!$B$41:$C$48,2,FALSE),0),0)</f>
        <v>0</v>
      </c>
      <c r="BF430" s="42" t="str">
        <f t="shared" si="124"/>
        <v>NO</v>
      </c>
      <c r="BG430" s="43" t="str">
        <f t="shared" si="132"/>
        <v/>
      </c>
      <c r="BH430" s="42">
        <f>SUMIF(Calculs!$B$32:$B$36,TRIM(BG430),Calculs!$C$32:$C$36)</f>
        <v>0</v>
      </c>
      <c r="BI430" s="42">
        <f>IF(T430&lt;&gt;"",IF(LEFT(T430,1)="S", SUMIF(Calculs!$B$67:$B$70, TRIM(BG430), Calculs!$C$67:$C$70),0),0)</f>
        <v>0</v>
      </c>
      <c r="BJ430" s="40" t="str">
        <f t="shared" si="133"/>
        <v>N</v>
      </c>
      <c r="BK430" s="219" t="str">
        <f t="shared" si="125"/>
        <v>N</v>
      </c>
      <c r="BL430" s="42">
        <f t="shared" si="134"/>
        <v>0</v>
      </c>
      <c r="BM430" s="42"/>
      <c r="BN430" s="42"/>
      <c r="BO430" s="42">
        <f>IF(B430="",0,IF(AND(BJ430="S",AR430=1), VLOOKUP(B430,Calculs!$B$94:$D$99,3), 0) + IF(AND(BK430="S",BD430=1), VLOOKUP(B430,Calculs!$B$94:$F$99,5), 0))</f>
        <v>0</v>
      </c>
      <c r="BP430" s="40" t="str">
        <f t="shared" si="126"/>
        <v/>
      </c>
      <c r="BQ430" s="219" t="str">
        <f t="shared" si="127"/>
        <v/>
      </c>
      <c r="BR430" s="264" t="str">
        <f t="shared" si="128"/>
        <v/>
      </c>
      <c r="BS430" s="264" t="str">
        <f t="shared" si="129"/>
        <v/>
      </c>
    </row>
    <row r="431" spans="1:71" ht="12.75" customHeight="1">
      <c r="A431" s="217" t="str">
        <f>IF(' Peticions ET'!A421="", "",' Peticions ET'!A421)</f>
        <v/>
      </c>
      <c r="B431" s="167" t="str">
        <f t="shared" si="130"/>
        <v/>
      </c>
      <c r="C431" s="167" t="str">
        <f>IF(' Peticions ET'!B421="", "",' Peticions ET'!B421)</f>
        <v/>
      </c>
      <c r="D431" s="167" t="str">
        <f>IF(' Peticions ET'!C421="", "",' Peticions ET'!C421)</f>
        <v/>
      </c>
      <c r="E431" s="167" t="str">
        <f>IF(' Peticions ET'!D421="", "",' Peticions ET'!D421)</f>
        <v/>
      </c>
      <c r="F431" s="166" t="str">
        <f>IF(' Peticions ET'!E421="", "",' Peticions ET'!E421)</f>
        <v/>
      </c>
      <c r="G431" s="166" t="str">
        <f>IF(' Peticions ET'!F421="", "",' Peticions ET'!F421)</f>
        <v/>
      </c>
      <c r="H431" s="30" t="str">
        <f>IF(' Peticions ET'!G421="", "",' Peticions ET'!G421)</f>
        <v/>
      </c>
      <c r="I431" s="40" t="str">
        <f>IF(' Peticions ET'!H421="", "",' Peticions ET'!H421)</f>
        <v/>
      </c>
      <c r="J431" s="40" t="str">
        <f>IF(' Peticions ET'!I421="", "",' Peticions ET'!I421)</f>
        <v/>
      </c>
      <c r="K431" s="40" t="str">
        <f>IF(' Peticions ET'!J421="", "",' Peticions ET'!J421)</f>
        <v/>
      </c>
      <c r="L431" s="30" t="str">
        <f>IF(' Peticions ET'!K421="", "",' Peticions ET'!K421)</f>
        <v/>
      </c>
      <c r="M431" s="30" t="str">
        <f>IF(' Peticions ET'!L421="", "",' Peticions ET'!L421)</f>
        <v/>
      </c>
      <c r="N431" s="30" t="str">
        <f>IF(' Peticions ET'!M421="", "",' Peticions ET'!M421)</f>
        <v/>
      </c>
      <c r="O431" s="40" t="str">
        <f>IF(' Peticions ET'!O421="", "",' Peticions ET'!O421)</f>
        <v/>
      </c>
      <c r="P431" s="7" t="str">
        <f>IF(' Peticions ET'!N421="", "",' Peticions ET'!N421)</f>
        <v/>
      </c>
      <c r="Q431" s="31" t="str">
        <f>IF(' Peticions ET'!R421="", "",' Peticions ET'!R421)</f>
        <v/>
      </c>
      <c r="R431" s="31" t="str">
        <f>IF(' Peticions ET'!S421="", "",' Peticions ET'!S421)</f>
        <v/>
      </c>
      <c r="S431" t="str">
        <f>IF(' Peticions ET'!P421="", "",' Peticions ET'!P421)</f>
        <v/>
      </c>
      <c r="T431" s="264" t="str">
        <f>IF(' Peticions ET'!Q421="", "",' Peticions ET'!Q421)</f>
        <v/>
      </c>
      <c r="U431" s="1"/>
      <c r="V431" s="1"/>
      <c r="W431" s="3"/>
      <c r="X431" s="31"/>
      <c r="Y431" s="31"/>
      <c r="Z431" s="31"/>
      <c r="AA431" s="32"/>
      <c r="AB431" s="33"/>
      <c r="AC431" s="33"/>
      <c r="AD431" s="33"/>
      <c r="AE431" s="33"/>
      <c r="AF431" s="34"/>
      <c r="AG431" s="34"/>
      <c r="AH431" s="34"/>
      <c r="AI431" s="34"/>
      <c r="AJ431" s="35" t="str">
        <f>IF(' Peticions ET'!Z421="", "",' Peticions ET'!Z421)</f>
        <v/>
      </c>
      <c r="AK431" s="143"/>
      <c r="AL431" s="36"/>
      <c r="AM431" s="37" t="str">
        <f t="shared" si="116"/>
        <v/>
      </c>
      <c r="AN431" s="38" t="str">
        <f t="shared" si="117"/>
        <v/>
      </c>
      <c r="AO431" s="39" t="str">
        <f t="shared" si="118"/>
        <v/>
      </c>
      <c r="AP431" s="40" t="str">
        <f t="shared" si="119"/>
        <v/>
      </c>
      <c r="AQ431" s="229" t="str">
        <f t="shared" si="120"/>
        <v/>
      </c>
      <c r="AR431" s="220">
        <f>IF(A431="",0,IF(BJ431="S",COUNTIF($AQ$17:AQ431,AQ431),0))</f>
        <v>0</v>
      </c>
      <c r="AS431" s="41" t="str">
        <f t="shared" si="131"/>
        <v/>
      </c>
      <c r="AT431" s="42">
        <f xml:space="preserve"> IF(AS431&lt;&gt;"",VLOOKUP(AS431,Calculs!$B$2:$C$34,2,FALSE),0)</f>
        <v>0</v>
      </c>
      <c r="AU431" s="42">
        <f>IF(I431&lt;&gt;"",IF(LEFT(I431,1)="S", Calculs!$C$63,0),0)</f>
        <v>0</v>
      </c>
      <c r="AV431" s="42">
        <f>IF(J431&lt;&gt;"",IF(LEFT(J431,1)="S", Calculs!$C$53,0),0)</f>
        <v>0</v>
      </c>
      <c r="AW431" s="42">
        <f>IF(K431&lt;&gt;"",IF(LEFT(K431,1)="S", Calculs!$C$54,0),0)</f>
        <v>0</v>
      </c>
      <c r="AX431" s="43" t="str">
        <f t="shared" si="121"/>
        <v/>
      </c>
      <c r="AY431" s="43" t="str">
        <f t="shared" si="122"/>
        <v/>
      </c>
      <c r="AZ431" s="43">
        <f>SUMIF(Calculs!$B$2:$B$34,AX431,Calculs!$C$2:$C$34)</f>
        <v>0</v>
      </c>
      <c r="BA431" s="42">
        <f>IF(O431&lt;&gt;"",IF(LEFT(O431,1)="S", Calculs!$C$54,0),0)</f>
        <v>0</v>
      </c>
      <c r="BB431" s="42">
        <f>IF(P431&lt;&gt;"",IF(LEFT(P431,1)="S", Calculs!$C$53,0),0)</f>
        <v>0</v>
      </c>
      <c r="BC431" s="229" t="str">
        <f t="shared" si="123"/>
        <v/>
      </c>
      <c r="BD431" s="220">
        <f>IF(A431="",0, IF(BK431="S",COUNTIF($BC$17:BC431,BC431),0))</f>
        <v>0</v>
      </c>
      <c r="BE431" s="42">
        <f xml:space="preserve"> IF(Q431&lt;&gt;"",IF(Q431&lt;&gt;"Sense monitor",VLOOKUP(_xlfn.CONCAT(LEFT(Q431,2),IF(BF431="NO",".SA",".AA")),Calculs!$B$41:$C$48,2,FALSE),0),0)</f>
        <v>0</v>
      </c>
      <c r="BF431" s="42" t="str">
        <f t="shared" si="124"/>
        <v>NO</v>
      </c>
      <c r="BG431" s="43" t="str">
        <f t="shared" si="132"/>
        <v/>
      </c>
      <c r="BH431" s="42">
        <f>SUMIF(Calculs!$B$32:$B$36,TRIM(BG431),Calculs!$C$32:$C$36)</f>
        <v>0</v>
      </c>
      <c r="BI431" s="42">
        <f>IF(T431&lt;&gt;"",IF(LEFT(T431,1)="S", SUMIF(Calculs!$B$67:$B$70, TRIM(BG431), Calculs!$C$67:$C$70),0),0)</f>
        <v>0</v>
      </c>
      <c r="BJ431" s="40" t="str">
        <f t="shared" si="133"/>
        <v>N</v>
      </c>
      <c r="BK431" s="219" t="str">
        <f t="shared" si="125"/>
        <v>N</v>
      </c>
      <c r="BL431" s="42">
        <f t="shared" si="134"/>
        <v>0</v>
      </c>
      <c r="BM431" s="42"/>
      <c r="BN431" s="42"/>
      <c r="BO431" s="42">
        <f>IF(B431="",0,IF(AND(BJ431="S",AR431=1), VLOOKUP(B431,Calculs!$B$94:$D$99,3), 0) + IF(AND(BK431="S",BD431=1), VLOOKUP(B431,Calculs!$B$94:$F$99,5), 0))</f>
        <v>0</v>
      </c>
      <c r="BP431" s="40" t="str">
        <f t="shared" si="126"/>
        <v/>
      </c>
      <c r="BQ431" s="219" t="str">
        <f t="shared" si="127"/>
        <v/>
      </c>
      <c r="BR431" s="264" t="str">
        <f t="shared" si="128"/>
        <v/>
      </c>
      <c r="BS431" s="264" t="str">
        <f t="shared" si="129"/>
        <v/>
      </c>
    </row>
    <row r="432" spans="1:71" ht="12.75" customHeight="1">
      <c r="A432" s="217" t="str">
        <f>IF(' Peticions ET'!A422="", "",' Peticions ET'!A422)</f>
        <v/>
      </c>
      <c r="B432" s="167" t="str">
        <f t="shared" si="130"/>
        <v/>
      </c>
      <c r="C432" s="167" t="str">
        <f>IF(' Peticions ET'!B422="", "",' Peticions ET'!B422)</f>
        <v/>
      </c>
      <c r="D432" s="167" t="str">
        <f>IF(' Peticions ET'!C422="", "",' Peticions ET'!C422)</f>
        <v/>
      </c>
      <c r="E432" s="167" t="str">
        <f>IF(' Peticions ET'!D422="", "",' Peticions ET'!D422)</f>
        <v/>
      </c>
      <c r="F432" s="166" t="str">
        <f>IF(' Peticions ET'!E422="", "",' Peticions ET'!E422)</f>
        <v/>
      </c>
      <c r="G432" s="166" t="str">
        <f>IF(' Peticions ET'!F422="", "",' Peticions ET'!F422)</f>
        <v/>
      </c>
      <c r="H432" s="30" t="str">
        <f>IF(' Peticions ET'!G422="", "",' Peticions ET'!G422)</f>
        <v/>
      </c>
      <c r="I432" s="40" t="str">
        <f>IF(' Peticions ET'!H422="", "",' Peticions ET'!H422)</f>
        <v/>
      </c>
      <c r="J432" s="40" t="str">
        <f>IF(' Peticions ET'!I422="", "",' Peticions ET'!I422)</f>
        <v/>
      </c>
      <c r="K432" s="40" t="str">
        <f>IF(' Peticions ET'!J422="", "",' Peticions ET'!J422)</f>
        <v/>
      </c>
      <c r="L432" s="30" t="str">
        <f>IF(' Peticions ET'!K422="", "",' Peticions ET'!K422)</f>
        <v/>
      </c>
      <c r="M432" s="30" t="str">
        <f>IF(' Peticions ET'!L422="", "",' Peticions ET'!L422)</f>
        <v/>
      </c>
      <c r="N432" s="30" t="str">
        <f>IF(' Peticions ET'!M422="", "",' Peticions ET'!M422)</f>
        <v/>
      </c>
      <c r="O432" s="40" t="str">
        <f>IF(' Peticions ET'!O422="", "",' Peticions ET'!O422)</f>
        <v/>
      </c>
      <c r="P432" s="7" t="str">
        <f>IF(' Peticions ET'!N422="", "",' Peticions ET'!N422)</f>
        <v/>
      </c>
      <c r="Q432" s="31" t="str">
        <f>IF(' Peticions ET'!R422="", "",' Peticions ET'!R422)</f>
        <v/>
      </c>
      <c r="R432" s="31" t="str">
        <f>IF(' Peticions ET'!S422="", "",' Peticions ET'!S422)</f>
        <v/>
      </c>
      <c r="S432" t="str">
        <f>IF(' Peticions ET'!P422="", "",' Peticions ET'!P422)</f>
        <v/>
      </c>
      <c r="T432" s="264" t="str">
        <f>IF(' Peticions ET'!Q422="", "",' Peticions ET'!Q422)</f>
        <v/>
      </c>
      <c r="U432" s="1"/>
      <c r="V432" s="1"/>
      <c r="W432" s="3"/>
      <c r="X432" s="31"/>
      <c r="Y432" s="31"/>
      <c r="Z432" s="31"/>
      <c r="AA432" s="32"/>
      <c r="AB432" s="33"/>
      <c r="AC432" s="33"/>
      <c r="AD432" s="33"/>
      <c r="AE432" s="33"/>
      <c r="AF432" s="34"/>
      <c r="AG432" s="34"/>
      <c r="AH432" s="34"/>
      <c r="AI432" s="34"/>
      <c r="AJ432" s="35" t="str">
        <f>IF(' Peticions ET'!Z422="", "",' Peticions ET'!Z422)</f>
        <v/>
      </c>
      <c r="AK432" s="143"/>
      <c r="AL432" s="36"/>
      <c r="AM432" s="37" t="str">
        <f t="shared" si="116"/>
        <v/>
      </c>
      <c r="AN432" s="38" t="str">
        <f t="shared" si="117"/>
        <v/>
      </c>
      <c r="AO432" s="39" t="str">
        <f t="shared" si="118"/>
        <v/>
      </c>
      <c r="AP432" s="40" t="str">
        <f t="shared" si="119"/>
        <v/>
      </c>
      <c r="AQ432" s="229" t="str">
        <f t="shared" si="120"/>
        <v/>
      </c>
      <c r="AR432" s="220">
        <f>IF(A432="",0,IF(BJ432="S",COUNTIF($AQ$17:AQ432,AQ432),0))</f>
        <v>0</v>
      </c>
      <c r="AS432" s="41" t="str">
        <f t="shared" si="131"/>
        <v/>
      </c>
      <c r="AT432" s="42">
        <f xml:space="preserve"> IF(AS432&lt;&gt;"",VLOOKUP(AS432,Calculs!$B$2:$C$34,2,FALSE),0)</f>
        <v>0</v>
      </c>
      <c r="AU432" s="42">
        <f>IF(I432&lt;&gt;"",IF(LEFT(I432,1)="S", Calculs!$C$63,0),0)</f>
        <v>0</v>
      </c>
      <c r="AV432" s="42">
        <f>IF(J432&lt;&gt;"",IF(LEFT(J432,1)="S", Calculs!$C$53,0),0)</f>
        <v>0</v>
      </c>
      <c r="AW432" s="42">
        <f>IF(K432&lt;&gt;"",IF(LEFT(K432,1)="S", Calculs!$C$54,0),0)</f>
        <v>0</v>
      </c>
      <c r="AX432" s="43" t="str">
        <f t="shared" si="121"/>
        <v/>
      </c>
      <c r="AY432" s="43" t="str">
        <f t="shared" si="122"/>
        <v/>
      </c>
      <c r="AZ432" s="43">
        <f>SUMIF(Calculs!$B$2:$B$34,AX432,Calculs!$C$2:$C$34)</f>
        <v>0</v>
      </c>
      <c r="BA432" s="42">
        <f>IF(O432&lt;&gt;"",IF(LEFT(O432,1)="S", Calculs!$C$54,0),0)</f>
        <v>0</v>
      </c>
      <c r="BB432" s="42">
        <f>IF(P432&lt;&gt;"",IF(LEFT(P432,1)="S", Calculs!$C$53,0),0)</f>
        <v>0</v>
      </c>
      <c r="BC432" s="229" t="str">
        <f t="shared" si="123"/>
        <v/>
      </c>
      <c r="BD432" s="220">
        <f>IF(A432="",0, IF(BK432="S",COUNTIF($BC$17:BC432,BC432),0))</f>
        <v>0</v>
      </c>
      <c r="BE432" s="42">
        <f xml:space="preserve"> IF(Q432&lt;&gt;"",IF(Q432&lt;&gt;"Sense monitor",VLOOKUP(_xlfn.CONCAT(LEFT(Q432,2),IF(BF432="NO",".SA",".AA")),Calculs!$B$41:$C$48,2,FALSE),0),0)</f>
        <v>0</v>
      </c>
      <c r="BF432" s="42" t="str">
        <f t="shared" si="124"/>
        <v>NO</v>
      </c>
      <c r="BG432" s="43" t="str">
        <f t="shared" si="132"/>
        <v/>
      </c>
      <c r="BH432" s="42">
        <f>SUMIF(Calculs!$B$32:$B$36,TRIM(BG432),Calculs!$C$32:$C$36)</f>
        <v>0</v>
      </c>
      <c r="BI432" s="42">
        <f>IF(T432&lt;&gt;"",IF(LEFT(T432,1)="S", SUMIF(Calculs!$B$67:$B$70, TRIM(BG432), Calculs!$C$67:$C$70),0),0)</f>
        <v>0</v>
      </c>
      <c r="BJ432" s="40" t="str">
        <f t="shared" si="133"/>
        <v>N</v>
      </c>
      <c r="BK432" s="219" t="str">
        <f t="shared" si="125"/>
        <v>N</v>
      </c>
      <c r="BL432" s="42">
        <f t="shared" si="134"/>
        <v>0</v>
      </c>
      <c r="BM432" s="42"/>
      <c r="BN432" s="42"/>
      <c r="BO432" s="42">
        <f>IF(B432="",0,IF(AND(BJ432="S",AR432=1), VLOOKUP(B432,Calculs!$B$94:$D$99,3), 0) + IF(AND(BK432="S",BD432=1), VLOOKUP(B432,Calculs!$B$94:$F$99,5), 0))</f>
        <v>0</v>
      </c>
      <c r="BP432" s="40" t="str">
        <f t="shared" si="126"/>
        <v/>
      </c>
      <c r="BQ432" s="219" t="str">
        <f t="shared" si="127"/>
        <v/>
      </c>
      <c r="BR432" s="264" t="str">
        <f t="shared" si="128"/>
        <v/>
      </c>
      <c r="BS432" s="264" t="str">
        <f t="shared" si="129"/>
        <v/>
      </c>
    </row>
    <row r="433" spans="1:71" ht="12.75" customHeight="1">
      <c r="A433" s="217" t="str">
        <f>IF(' Peticions ET'!A423="", "",' Peticions ET'!A423)</f>
        <v/>
      </c>
      <c r="B433" s="167" t="str">
        <f t="shared" si="130"/>
        <v/>
      </c>
      <c r="C433" s="167" t="str">
        <f>IF(' Peticions ET'!B423="", "",' Peticions ET'!B423)</f>
        <v/>
      </c>
      <c r="D433" s="167" t="str">
        <f>IF(' Peticions ET'!C423="", "",' Peticions ET'!C423)</f>
        <v/>
      </c>
      <c r="E433" s="167" t="str">
        <f>IF(' Peticions ET'!D423="", "",' Peticions ET'!D423)</f>
        <v/>
      </c>
      <c r="F433" s="166" t="str">
        <f>IF(' Peticions ET'!E423="", "",' Peticions ET'!E423)</f>
        <v/>
      </c>
      <c r="G433" s="166" t="str">
        <f>IF(' Peticions ET'!F423="", "",' Peticions ET'!F423)</f>
        <v/>
      </c>
      <c r="H433" s="30" t="str">
        <f>IF(' Peticions ET'!G423="", "",' Peticions ET'!G423)</f>
        <v/>
      </c>
      <c r="I433" s="40" t="str">
        <f>IF(' Peticions ET'!H423="", "",' Peticions ET'!H423)</f>
        <v/>
      </c>
      <c r="J433" s="40" t="str">
        <f>IF(' Peticions ET'!I423="", "",' Peticions ET'!I423)</f>
        <v/>
      </c>
      <c r="K433" s="40" t="str">
        <f>IF(' Peticions ET'!J423="", "",' Peticions ET'!J423)</f>
        <v/>
      </c>
      <c r="L433" s="30" t="str">
        <f>IF(' Peticions ET'!K423="", "",' Peticions ET'!K423)</f>
        <v/>
      </c>
      <c r="M433" s="30" t="str">
        <f>IF(' Peticions ET'!L423="", "",' Peticions ET'!L423)</f>
        <v/>
      </c>
      <c r="N433" s="30" t="str">
        <f>IF(' Peticions ET'!M423="", "",' Peticions ET'!M423)</f>
        <v/>
      </c>
      <c r="O433" s="40" t="str">
        <f>IF(' Peticions ET'!O423="", "",' Peticions ET'!O423)</f>
        <v/>
      </c>
      <c r="P433" s="7" t="str">
        <f>IF(' Peticions ET'!N423="", "",' Peticions ET'!N423)</f>
        <v/>
      </c>
      <c r="Q433" s="31" t="str">
        <f>IF(' Peticions ET'!R423="", "",' Peticions ET'!R423)</f>
        <v/>
      </c>
      <c r="R433" s="31" t="str">
        <f>IF(' Peticions ET'!S423="", "",' Peticions ET'!S423)</f>
        <v/>
      </c>
      <c r="S433" t="str">
        <f>IF(' Peticions ET'!P423="", "",' Peticions ET'!P423)</f>
        <v/>
      </c>
      <c r="T433" s="264" t="str">
        <f>IF(' Peticions ET'!Q423="", "",' Peticions ET'!Q423)</f>
        <v/>
      </c>
      <c r="U433" s="1"/>
      <c r="V433" s="1"/>
      <c r="W433" s="3"/>
      <c r="X433" s="31"/>
      <c r="Y433" s="31"/>
      <c r="Z433" s="31"/>
      <c r="AA433" s="32"/>
      <c r="AB433" s="33"/>
      <c r="AC433" s="33"/>
      <c r="AD433" s="33"/>
      <c r="AE433" s="33"/>
      <c r="AF433" s="34"/>
      <c r="AG433" s="34"/>
      <c r="AH433" s="34"/>
      <c r="AI433" s="34"/>
      <c r="AJ433" s="35" t="str">
        <f>IF(' Peticions ET'!Z423="", "",' Peticions ET'!Z423)</f>
        <v/>
      </c>
      <c r="AK433" s="143"/>
      <c r="AL433" s="36"/>
      <c r="AM433" s="37" t="str">
        <f t="shared" si="116"/>
        <v/>
      </c>
      <c r="AN433" s="38" t="str">
        <f t="shared" si="117"/>
        <v/>
      </c>
      <c r="AO433" s="39" t="str">
        <f t="shared" si="118"/>
        <v/>
      </c>
      <c r="AP433" s="40" t="str">
        <f t="shared" si="119"/>
        <v/>
      </c>
      <c r="AQ433" s="229" t="str">
        <f t="shared" si="120"/>
        <v/>
      </c>
      <c r="AR433" s="220">
        <f>IF(A433="",0,IF(BJ433="S",COUNTIF($AQ$17:AQ433,AQ433),0))</f>
        <v>0</v>
      </c>
      <c r="AS433" s="41" t="str">
        <f t="shared" si="131"/>
        <v/>
      </c>
      <c r="AT433" s="42">
        <f xml:space="preserve"> IF(AS433&lt;&gt;"",VLOOKUP(AS433,Calculs!$B$2:$C$34,2,FALSE),0)</f>
        <v>0</v>
      </c>
      <c r="AU433" s="42">
        <f>IF(I433&lt;&gt;"",IF(LEFT(I433,1)="S", Calculs!$C$63,0),0)</f>
        <v>0</v>
      </c>
      <c r="AV433" s="42">
        <f>IF(J433&lt;&gt;"",IF(LEFT(J433,1)="S", Calculs!$C$53,0),0)</f>
        <v>0</v>
      </c>
      <c r="AW433" s="42">
        <f>IF(K433&lt;&gt;"",IF(LEFT(K433,1)="S", Calculs!$C$54,0),0)</f>
        <v>0</v>
      </c>
      <c r="AX433" s="43" t="str">
        <f t="shared" si="121"/>
        <v/>
      </c>
      <c r="AY433" s="43" t="str">
        <f t="shared" si="122"/>
        <v/>
      </c>
      <c r="AZ433" s="43">
        <f>SUMIF(Calculs!$B$2:$B$34,AX433,Calculs!$C$2:$C$34)</f>
        <v>0</v>
      </c>
      <c r="BA433" s="42">
        <f>IF(O433&lt;&gt;"",IF(LEFT(O433,1)="S", Calculs!$C$54,0),0)</f>
        <v>0</v>
      </c>
      <c r="BB433" s="42">
        <f>IF(P433&lt;&gt;"",IF(LEFT(P433,1)="S", Calculs!$C$53,0),0)</f>
        <v>0</v>
      </c>
      <c r="BC433" s="229" t="str">
        <f t="shared" si="123"/>
        <v/>
      </c>
      <c r="BD433" s="220">
        <f>IF(A433="",0, IF(BK433="S",COUNTIF($BC$17:BC433,BC433),0))</f>
        <v>0</v>
      </c>
      <c r="BE433" s="42">
        <f xml:space="preserve"> IF(Q433&lt;&gt;"",IF(Q433&lt;&gt;"Sense monitor",VLOOKUP(_xlfn.CONCAT(LEFT(Q433,2),IF(BF433="NO",".SA",".AA")),Calculs!$B$41:$C$48,2,FALSE),0),0)</f>
        <v>0</v>
      </c>
      <c r="BF433" s="42" t="str">
        <f t="shared" si="124"/>
        <v>NO</v>
      </c>
      <c r="BG433" s="43" t="str">
        <f t="shared" si="132"/>
        <v/>
      </c>
      <c r="BH433" s="42">
        <f>SUMIF(Calculs!$B$32:$B$36,TRIM(BG433),Calculs!$C$32:$C$36)</f>
        <v>0</v>
      </c>
      <c r="BI433" s="42">
        <f>IF(T433&lt;&gt;"",IF(LEFT(T433,1)="S", SUMIF(Calculs!$B$67:$B$70, TRIM(BG433), Calculs!$C$67:$C$70),0),0)</f>
        <v>0</v>
      </c>
      <c r="BJ433" s="40" t="str">
        <f t="shared" si="133"/>
        <v>N</v>
      </c>
      <c r="BK433" s="219" t="str">
        <f t="shared" si="125"/>
        <v>N</v>
      </c>
      <c r="BL433" s="42">
        <f t="shared" si="134"/>
        <v>0</v>
      </c>
      <c r="BM433" s="42"/>
      <c r="BN433" s="42"/>
      <c r="BO433" s="42">
        <f>IF(B433="",0,IF(AND(BJ433="S",AR433=1), VLOOKUP(B433,Calculs!$B$94:$D$99,3), 0) + IF(AND(BK433="S",BD433=1), VLOOKUP(B433,Calculs!$B$94:$F$99,5), 0))</f>
        <v>0</v>
      </c>
      <c r="BP433" s="40" t="str">
        <f t="shared" si="126"/>
        <v/>
      </c>
      <c r="BQ433" s="219" t="str">
        <f t="shared" si="127"/>
        <v/>
      </c>
      <c r="BR433" s="264" t="str">
        <f t="shared" si="128"/>
        <v/>
      </c>
      <c r="BS433" s="264" t="str">
        <f t="shared" si="129"/>
        <v/>
      </c>
    </row>
    <row r="434" spans="1:71" ht="12.75" customHeight="1">
      <c r="A434" s="217" t="str">
        <f>IF(' Peticions ET'!A424="", "",' Peticions ET'!A424)</f>
        <v/>
      </c>
      <c r="B434" s="167" t="str">
        <f t="shared" si="130"/>
        <v/>
      </c>
      <c r="C434" s="167" t="str">
        <f>IF(' Peticions ET'!B424="", "",' Peticions ET'!B424)</f>
        <v/>
      </c>
      <c r="D434" s="167" t="str">
        <f>IF(' Peticions ET'!C424="", "",' Peticions ET'!C424)</f>
        <v/>
      </c>
      <c r="E434" s="167" t="str">
        <f>IF(' Peticions ET'!D424="", "",' Peticions ET'!D424)</f>
        <v/>
      </c>
      <c r="F434" s="166" t="str">
        <f>IF(' Peticions ET'!E424="", "",' Peticions ET'!E424)</f>
        <v/>
      </c>
      <c r="G434" s="166" t="str">
        <f>IF(' Peticions ET'!F424="", "",' Peticions ET'!F424)</f>
        <v/>
      </c>
      <c r="H434" s="30" t="str">
        <f>IF(' Peticions ET'!G424="", "",' Peticions ET'!G424)</f>
        <v/>
      </c>
      <c r="I434" s="40" t="str">
        <f>IF(' Peticions ET'!H424="", "",' Peticions ET'!H424)</f>
        <v/>
      </c>
      <c r="J434" s="40" t="str">
        <f>IF(' Peticions ET'!I424="", "",' Peticions ET'!I424)</f>
        <v/>
      </c>
      <c r="K434" s="40" t="str">
        <f>IF(' Peticions ET'!J424="", "",' Peticions ET'!J424)</f>
        <v/>
      </c>
      <c r="L434" s="30" t="str">
        <f>IF(' Peticions ET'!K424="", "",' Peticions ET'!K424)</f>
        <v/>
      </c>
      <c r="M434" s="30" t="str">
        <f>IF(' Peticions ET'!L424="", "",' Peticions ET'!L424)</f>
        <v/>
      </c>
      <c r="N434" s="30" t="str">
        <f>IF(' Peticions ET'!M424="", "",' Peticions ET'!M424)</f>
        <v/>
      </c>
      <c r="O434" s="40" t="str">
        <f>IF(' Peticions ET'!O424="", "",' Peticions ET'!O424)</f>
        <v/>
      </c>
      <c r="P434" s="7" t="str">
        <f>IF(' Peticions ET'!N424="", "",' Peticions ET'!N424)</f>
        <v/>
      </c>
      <c r="Q434" s="31" t="str">
        <f>IF(' Peticions ET'!R424="", "",' Peticions ET'!R424)</f>
        <v/>
      </c>
      <c r="R434" s="31" t="str">
        <f>IF(' Peticions ET'!S424="", "",' Peticions ET'!S424)</f>
        <v/>
      </c>
      <c r="S434" t="str">
        <f>IF(' Peticions ET'!P424="", "",' Peticions ET'!P424)</f>
        <v/>
      </c>
      <c r="T434" s="264" t="str">
        <f>IF(' Peticions ET'!Q424="", "",' Peticions ET'!Q424)</f>
        <v/>
      </c>
      <c r="U434" s="1"/>
      <c r="V434" s="1"/>
      <c r="W434" s="3"/>
      <c r="X434" s="31"/>
      <c r="Y434" s="31"/>
      <c r="Z434" s="31"/>
      <c r="AA434" s="32"/>
      <c r="AB434" s="33"/>
      <c r="AC434" s="33"/>
      <c r="AD434" s="33"/>
      <c r="AE434" s="33"/>
      <c r="AF434" s="34"/>
      <c r="AG434" s="34"/>
      <c r="AH434" s="34"/>
      <c r="AI434" s="34"/>
      <c r="AJ434" s="35" t="str">
        <f>IF(' Peticions ET'!Z424="", "",' Peticions ET'!Z424)</f>
        <v/>
      </c>
      <c r="AK434" s="143"/>
      <c r="AL434" s="36"/>
      <c r="AM434" s="37" t="str">
        <f t="shared" si="116"/>
        <v/>
      </c>
      <c r="AN434" s="38" t="str">
        <f t="shared" si="117"/>
        <v/>
      </c>
      <c r="AO434" s="39" t="str">
        <f t="shared" si="118"/>
        <v/>
      </c>
      <c r="AP434" s="40" t="str">
        <f t="shared" si="119"/>
        <v/>
      </c>
      <c r="AQ434" s="229" t="str">
        <f t="shared" si="120"/>
        <v/>
      </c>
      <c r="AR434" s="220">
        <f>IF(A434="",0,IF(BJ434="S",COUNTIF($AQ$17:AQ434,AQ434),0))</f>
        <v>0</v>
      </c>
      <c r="AS434" s="41" t="str">
        <f t="shared" si="131"/>
        <v/>
      </c>
      <c r="AT434" s="42">
        <f xml:space="preserve"> IF(AS434&lt;&gt;"",VLOOKUP(AS434,Calculs!$B$2:$C$34,2,FALSE),0)</f>
        <v>0</v>
      </c>
      <c r="AU434" s="42">
        <f>IF(I434&lt;&gt;"",IF(LEFT(I434,1)="S", Calculs!$C$63,0),0)</f>
        <v>0</v>
      </c>
      <c r="AV434" s="42">
        <f>IF(J434&lt;&gt;"",IF(LEFT(J434,1)="S", Calculs!$C$53,0),0)</f>
        <v>0</v>
      </c>
      <c r="AW434" s="42">
        <f>IF(K434&lt;&gt;"",IF(LEFT(K434,1)="S", Calculs!$C$54,0),0)</f>
        <v>0</v>
      </c>
      <c r="AX434" s="43" t="str">
        <f t="shared" si="121"/>
        <v/>
      </c>
      <c r="AY434" s="43" t="str">
        <f t="shared" si="122"/>
        <v/>
      </c>
      <c r="AZ434" s="43">
        <f>SUMIF(Calculs!$B$2:$B$34,AX434,Calculs!$C$2:$C$34)</f>
        <v>0</v>
      </c>
      <c r="BA434" s="42">
        <f>IF(O434&lt;&gt;"",IF(LEFT(O434,1)="S", Calculs!$C$54,0),0)</f>
        <v>0</v>
      </c>
      <c r="BB434" s="42">
        <f>IF(P434&lt;&gt;"",IF(LEFT(P434,1)="S", Calculs!$C$53,0),0)</f>
        <v>0</v>
      </c>
      <c r="BC434" s="229" t="str">
        <f t="shared" si="123"/>
        <v/>
      </c>
      <c r="BD434" s="220">
        <f>IF(A434="",0, IF(BK434="S",COUNTIF($BC$17:BC434,BC434),0))</f>
        <v>0</v>
      </c>
      <c r="BE434" s="42">
        <f xml:space="preserve"> IF(Q434&lt;&gt;"",IF(Q434&lt;&gt;"Sense monitor",VLOOKUP(_xlfn.CONCAT(LEFT(Q434,2),IF(BF434="NO",".SA",".AA")),Calculs!$B$41:$C$48,2,FALSE),0),0)</f>
        <v>0</v>
      </c>
      <c r="BF434" s="42" t="str">
        <f t="shared" si="124"/>
        <v>NO</v>
      </c>
      <c r="BG434" s="43" t="str">
        <f t="shared" si="132"/>
        <v/>
      </c>
      <c r="BH434" s="42">
        <f>SUMIF(Calculs!$B$32:$B$36,TRIM(BG434),Calculs!$C$32:$C$36)</f>
        <v>0</v>
      </c>
      <c r="BI434" s="42">
        <f>IF(T434&lt;&gt;"",IF(LEFT(T434,1)="S", SUMIF(Calculs!$B$67:$B$70, TRIM(BG434), Calculs!$C$67:$C$70),0),0)</f>
        <v>0</v>
      </c>
      <c r="BJ434" s="40" t="str">
        <f t="shared" si="133"/>
        <v>N</v>
      </c>
      <c r="BK434" s="219" t="str">
        <f t="shared" si="125"/>
        <v>N</v>
      </c>
      <c r="BL434" s="42">
        <f t="shared" si="134"/>
        <v>0</v>
      </c>
      <c r="BM434" s="42"/>
      <c r="BN434" s="42"/>
      <c r="BO434" s="42">
        <f>IF(B434="",0,IF(AND(BJ434="S",AR434=1), VLOOKUP(B434,Calculs!$B$94:$D$99,3), 0) + IF(AND(BK434="S",BD434=1), VLOOKUP(B434,Calculs!$B$94:$F$99,5), 0))</f>
        <v>0</v>
      </c>
      <c r="BP434" s="40" t="str">
        <f t="shared" si="126"/>
        <v/>
      </c>
      <c r="BQ434" s="219" t="str">
        <f t="shared" si="127"/>
        <v/>
      </c>
      <c r="BR434" s="264" t="str">
        <f t="shared" si="128"/>
        <v/>
      </c>
      <c r="BS434" s="264" t="str">
        <f t="shared" si="129"/>
        <v/>
      </c>
    </row>
    <row r="435" spans="1:71" ht="12.75" customHeight="1">
      <c r="A435" s="217" t="str">
        <f>IF(' Peticions ET'!A425="", "",' Peticions ET'!A425)</f>
        <v/>
      </c>
      <c r="B435" s="167" t="str">
        <f t="shared" si="130"/>
        <v/>
      </c>
      <c r="C435" s="167" t="str">
        <f>IF(' Peticions ET'!B425="", "",' Peticions ET'!B425)</f>
        <v/>
      </c>
      <c r="D435" s="167" t="str">
        <f>IF(' Peticions ET'!C425="", "",' Peticions ET'!C425)</f>
        <v/>
      </c>
      <c r="E435" s="167" t="str">
        <f>IF(' Peticions ET'!D425="", "",' Peticions ET'!D425)</f>
        <v/>
      </c>
      <c r="F435" s="166" t="str">
        <f>IF(' Peticions ET'!E425="", "",' Peticions ET'!E425)</f>
        <v/>
      </c>
      <c r="G435" s="166" t="str">
        <f>IF(' Peticions ET'!F425="", "",' Peticions ET'!F425)</f>
        <v/>
      </c>
      <c r="H435" s="30" t="str">
        <f>IF(' Peticions ET'!G425="", "",' Peticions ET'!G425)</f>
        <v/>
      </c>
      <c r="I435" s="40" t="str">
        <f>IF(' Peticions ET'!H425="", "",' Peticions ET'!H425)</f>
        <v/>
      </c>
      <c r="J435" s="40" t="str">
        <f>IF(' Peticions ET'!I425="", "",' Peticions ET'!I425)</f>
        <v/>
      </c>
      <c r="K435" s="40" t="str">
        <f>IF(' Peticions ET'!J425="", "",' Peticions ET'!J425)</f>
        <v/>
      </c>
      <c r="L435" s="30" t="str">
        <f>IF(' Peticions ET'!K425="", "",' Peticions ET'!K425)</f>
        <v/>
      </c>
      <c r="M435" s="30" t="str">
        <f>IF(' Peticions ET'!L425="", "",' Peticions ET'!L425)</f>
        <v/>
      </c>
      <c r="N435" s="30" t="str">
        <f>IF(' Peticions ET'!M425="", "",' Peticions ET'!M425)</f>
        <v/>
      </c>
      <c r="O435" s="40" t="str">
        <f>IF(' Peticions ET'!O425="", "",' Peticions ET'!O425)</f>
        <v/>
      </c>
      <c r="P435" s="7" t="str">
        <f>IF(' Peticions ET'!N425="", "",' Peticions ET'!N425)</f>
        <v/>
      </c>
      <c r="Q435" s="31" t="str">
        <f>IF(' Peticions ET'!R425="", "",' Peticions ET'!R425)</f>
        <v/>
      </c>
      <c r="R435" s="31" t="str">
        <f>IF(' Peticions ET'!S425="", "",' Peticions ET'!S425)</f>
        <v/>
      </c>
      <c r="S435" t="str">
        <f>IF(' Peticions ET'!P425="", "",' Peticions ET'!P425)</f>
        <v/>
      </c>
      <c r="T435" s="264" t="str">
        <f>IF(' Peticions ET'!Q425="", "",' Peticions ET'!Q425)</f>
        <v/>
      </c>
      <c r="U435" s="1"/>
      <c r="V435" s="1"/>
      <c r="W435" s="3"/>
      <c r="X435" s="31"/>
      <c r="Y435" s="31"/>
      <c r="Z435" s="31"/>
      <c r="AA435" s="32"/>
      <c r="AB435" s="33"/>
      <c r="AC435" s="33"/>
      <c r="AD435" s="33"/>
      <c r="AE435" s="33"/>
      <c r="AF435" s="34"/>
      <c r="AG435" s="34"/>
      <c r="AH435" s="34"/>
      <c r="AI435" s="34"/>
      <c r="AJ435" s="35" t="str">
        <f>IF(' Peticions ET'!Z425="", "",' Peticions ET'!Z425)</f>
        <v/>
      </c>
      <c r="AK435" s="143"/>
      <c r="AL435" s="36"/>
      <c r="AM435" s="37" t="str">
        <f t="shared" si="116"/>
        <v/>
      </c>
      <c r="AN435" s="38" t="str">
        <f t="shared" si="117"/>
        <v/>
      </c>
      <c r="AO435" s="39" t="str">
        <f t="shared" si="118"/>
        <v/>
      </c>
      <c r="AP435" s="40" t="str">
        <f t="shared" si="119"/>
        <v/>
      </c>
      <c r="AQ435" s="229" t="str">
        <f t="shared" si="120"/>
        <v/>
      </c>
      <c r="AR435" s="220">
        <f>IF(A435="",0,IF(BJ435="S",COUNTIF($AQ$17:AQ435,AQ435),0))</f>
        <v>0</v>
      </c>
      <c r="AS435" s="41" t="str">
        <f t="shared" si="131"/>
        <v/>
      </c>
      <c r="AT435" s="42">
        <f xml:space="preserve"> IF(AS435&lt;&gt;"",VLOOKUP(AS435,Calculs!$B$2:$C$34,2,FALSE),0)</f>
        <v>0</v>
      </c>
      <c r="AU435" s="42">
        <f>IF(I435&lt;&gt;"",IF(LEFT(I435,1)="S", Calculs!$C$63,0),0)</f>
        <v>0</v>
      </c>
      <c r="AV435" s="42">
        <f>IF(J435&lt;&gt;"",IF(LEFT(J435,1)="S", Calculs!$C$53,0),0)</f>
        <v>0</v>
      </c>
      <c r="AW435" s="42">
        <f>IF(K435&lt;&gt;"",IF(LEFT(K435,1)="S", Calculs!$C$54,0),0)</f>
        <v>0</v>
      </c>
      <c r="AX435" s="43" t="str">
        <f t="shared" si="121"/>
        <v/>
      </c>
      <c r="AY435" s="43" t="str">
        <f t="shared" si="122"/>
        <v/>
      </c>
      <c r="AZ435" s="43">
        <f>SUMIF(Calculs!$B$2:$B$34,AX435,Calculs!$C$2:$C$34)</f>
        <v>0</v>
      </c>
      <c r="BA435" s="42">
        <f>IF(O435&lt;&gt;"",IF(LEFT(O435,1)="S", Calculs!$C$54,0),0)</f>
        <v>0</v>
      </c>
      <c r="BB435" s="42">
        <f>IF(P435&lt;&gt;"",IF(LEFT(P435,1)="S", Calculs!$C$53,0),0)</f>
        <v>0</v>
      </c>
      <c r="BC435" s="229" t="str">
        <f t="shared" si="123"/>
        <v/>
      </c>
      <c r="BD435" s="220">
        <f>IF(A435="",0, IF(BK435="S",COUNTIF($BC$17:BC435,BC435),0))</f>
        <v>0</v>
      </c>
      <c r="BE435" s="42">
        <f xml:space="preserve"> IF(Q435&lt;&gt;"",IF(Q435&lt;&gt;"Sense monitor",VLOOKUP(_xlfn.CONCAT(LEFT(Q435,2),IF(BF435="NO",".SA",".AA")),Calculs!$B$41:$C$48,2,FALSE),0),0)</f>
        <v>0</v>
      </c>
      <c r="BF435" s="42" t="str">
        <f t="shared" si="124"/>
        <v>NO</v>
      </c>
      <c r="BG435" s="43" t="str">
        <f t="shared" si="132"/>
        <v/>
      </c>
      <c r="BH435" s="42">
        <f>SUMIF(Calculs!$B$32:$B$36,TRIM(BG435),Calculs!$C$32:$C$36)</f>
        <v>0</v>
      </c>
      <c r="BI435" s="42">
        <f>IF(T435&lt;&gt;"",IF(LEFT(T435,1)="S", SUMIF(Calculs!$B$67:$B$70, TRIM(BG435), Calculs!$C$67:$C$70),0),0)</f>
        <v>0</v>
      </c>
      <c r="BJ435" s="40" t="str">
        <f t="shared" si="133"/>
        <v>N</v>
      </c>
      <c r="BK435" s="219" t="str">
        <f t="shared" si="125"/>
        <v>N</v>
      </c>
      <c r="BL435" s="42">
        <f t="shared" si="134"/>
        <v>0</v>
      </c>
      <c r="BM435" s="42"/>
      <c r="BN435" s="42"/>
      <c r="BO435" s="42">
        <f>IF(B435="",0,IF(AND(BJ435="S",AR435=1), VLOOKUP(B435,Calculs!$B$94:$D$99,3), 0) + IF(AND(BK435="S",BD435=1), VLOOKUP(B435,Calculs!$B$94:$F$99,5), 0))</f>
        <v>0</v>
      </c>
      <c r="BP435" s="40" t="str">
        <f t="shared" si="126"/>
        <v/>
      </c>
      <c r="BQ435" s="219" t="str">
        <f t="shared" si="127"/>
        <v/>
      </c>
      <c r="BR435" s="264" t="str">
        <f t="shared" si="128"/>
        <v/>
      </c>
      <c r="BS435" s="264" t="str">
        <f t="shared" si="129"/>
        <v/>
      </c>
    </row>
    <row r="436" spans="1:71" ht="12.75" customHeight="1">
      <c r="A436" s="217" t="str">
        <f>IF(' Peticions ET'!A426="", "",' Peticions ET'!A426)</f>
        <v/>
      </c>
      <c r="B436" s="167" t="str">
        <f t="shared" si="130"/>
        <v/>
      </c>
      <c r="C436" s="167" t="str">
        <f>IF(' Peticions ET'!B426="", "",' Peticions ET'!B426)</f>
        <v/>
      </c>
      <c r="D436" s="167" t="str">
        <f>IF(' Peticions ET'!C426="", "",' Peticions ET'!C426)</f>
        <v/>
      </c>
      <c r="E436" s="167" t="str">
        <f>IF(' Peticions ET'!D426="", "",' Peticions ET'!D426)</f>
        <v/>
      </c>
      <c r="F436" s="166" t="str">
        <f>IF(' Peticions ET'!E426="", "",' Peticions ET'!E426)</f>
        <v/>
      </c>
      <c r="G436" s="166" t="str">
        <f>IF(' Peticions ET'!F426="", "",' Peticions ET'!F426)</f>
        <v/>
      </c>
      <c r="H436" s="30" t="str">
        <f>IF(' Peticions ET'!G426="", "",' Peticions ET'!G426)</f>
        <v/>
      </c>
      <c r="I436" s="40" t="str">
        <f>IF(' Peticions ET'!H426="", "",' Peticions ET'!H426)</f>
        <v/>
      </c>
      <c r="J436" s="40" t="str">
        <f>IF(' Peticions ET'!I426="", "",' Peticions ET'!I426)</f>
        <v/>
      </c>
      <c r="K436" s="40" t="str">
        <f>IF(' Peticions ET'!J426="", "",' Peticions ET'!J426)</f>
        <v/>
      </c>
      <c r="L436" s="30" t="str">
        <f>IF(' Peticions ET'!K426="", "",' Peticions ET'!K426)</f>
        <v/>
      </c>
      <c r="M436" s="30" t="str">
        <f>IF(' Peticions ET'!L426="", "",' Peticions ET'!L426)</f>
        <v/>
      </c>
      <c r="N436" s="30" t="str">
        <f>IF(' Peticions ET'!M426="", "",' Peticions ET'!M426)</f>
        <v/>
      </c>
      <c r="O436" s="40" t="str">
        <f>IF(' Peticions ET'!O426="", "",' Peticions ET'!O426)</f>
        <v/>
      </c>
      <c r="P436" s="7" t="str">
        <f>IF(' Peticions ET'!N426="", "",' Peticions ET'!N426)</f>
        <v/>
      </c>
      <c r="Q436" s="31" t="str">
        <f>IF(' Peticions ET'!R426="", "",' Peticions ET'!R426)</f>
        <v/>
      </c>
      <c r="R436" s="31" t="str">
        <f>IF(' Peticions ET'!S426="", "",' Peticions ET'!S426)</f>
        <v/>
      </c>
      <c r="S436" t="str">
        <f>IF(' Peticions ET'!P426="", "",' Peticions ET'!P426)</f>
        <v/>
      </c>
      <c r="T436" s="264" t="str">
        <f>IF(' Peticions ET'!Q426="", "",' Peticions ET'!Q426)</f>
        <v/>
      </c>
      <c r="U436" s="1"/>
      <c r="V436" s="1"/>
      <c r="W436" s="3"/>
      <c r="X436" s="31"/>
      <c r="Y436" s="31"/>
      <c r="Z436" s="31"/>
      <c r="AA436" s="32"/>
      <c r="AB436" s="33"/>
      <c r="AC436" s="33"/>
      <c r="AD436" s="33"/>
      <c r="AE436" s="33"/>
      <c r="AF436" s="34"/>
      <c r="AG436" s="34"/>
      <c r="AH436" s="34"/>
      <c r="AI436" s="34"/>
      <c r="AJ436" s="35" t="str">
        <f>IF(' Peticions ET'!Z426="", "",' Peticions ET'!Z426)</f>
        <v/>
      </c>
      <c r="AK436" s="143"/>
      <c r="AL436" s="36"/>
      <c r="AM436" s="37" t="str">
        <f t="shared" si="116"/>
        <v/>
      </c>
      <c r="AN436" s="38" t="str">
        <f t="shared" si="117"/>
        <v/>
      </c>
      <c r="AO436" s="39" t="str">
        <f t="shared" si="118"/>
        <v/>
      </c>
      <c r="AP436" s="40" t="str">
        <f t="shared" si="119"/>
        <v/>
      </c>
      <c r="AQ436" s="229" t="str">
        <f t="shared" si="120"/>
        <v/>
      </c>
      <c r="AR436" s="220">
        <f>IF(A436="",0,IF(BJ436="S",COUNTIF($AQ$17:AQ436,AQ436),0))</f>
        <v>0</v>
      </c>
      <c r="AS436" s="41" t="str">
        <f t="shared" si="131"/>
        <v/>
      </c>
      <c r="AT436" s="42">
        <f xml:space="preserve"> IF(AS436&lt;&gt;"",VLOOKUP(AS436,Calculs!$B$2:$C$34,2,FALSE),0)</f>
        <v>0</v>
      </c>
      <c r="AU436" s="42">
        <f>IF(I436&lt;&gt;"",IF(LEFT(I436,1)="S", Calculs!$C$63,0),0)</f>
        <v>0</v>
      </c>
      <c r="AV436" s="42">
        <f>IF(J436&lt;&gt;"",IF(LEFT(J436,1)="S", Calculs!$C$53,0),0)</f>
        <v>0</v>
      </c>
      <c r="AW436" s="42">
        <f>IF(K436&lt;&gt;"",IF(LEFT(K436,1)="S", Calculs!$C$54,0),0)</f>
        <v>0</v>
      </c>
      <c r="AX436" s="43" t="str">
        <f t="shared" si="121"/>
        <v/>
      </c>
      <c r="AY436" s="43" t="str">
        <f t="shared" si="122"/>
        <v/>
      </c>
      <c r="AZ436" s="43">
        <f>SUMIF(Calculs!$B$2:$B$34,AX436,Calculs!$C$2:$C$34)</f>
        <v>0</v>
      </c>
      <c r="BA436" s="42">
        <f>IF(O436&lt;&gt;"",IF(LEFT(O436,1)="S", Calculs!$C$54,0),0)</f>
        <v>0</v>
      </c>
      <c r="BB436" s="42">
        <f>IF(P436&lt;&gt;"",IF(LEFT(P436,1)="S", Calculs!$C$53,0),0)</f>
        <v>0</v>
      </c>
      <c r="BC436" s="229" t="str">
        <f t="shared" si="123"/>
        <v/>
      </c>
      <c r="BD436" s="220">
        <f>IF(A436="",0, IF(BK436="S",COUNTIF($BC$17:BC436,BC436),0))</f>
        <v>0</v>
      </c>
      <c r="BE436" s="42">
        <f xml:space="preserve"> IF(Q436&lt;&gt;"",IF(Q436&lt;&gt;"Sense monitor",VLOOKUP(_xlfn.CONCAT(LEFT(Q436,2),IF(BF436="NO",".SA",".AA")),Calculs!$B$41:$C$48,2,FALSE),0),0)</f>
        <v>0</v>
      </c>
      <c r="BF436" s="42" t="str">
        <f t="shared" si="124"/>
        <v>NO</v>
      </c>
      <c r="BG436" s="43" t="str">
        <f t="shared" si="132"/>
        <v/>
      </c>
      <c r="BH436" s="42">
        <f>SUMIF(Calculs!$B$32:$B$36,TRIM(BG436),Calculs!$C$32:$C$36)</f>
        <v>0</v>
      </c>
      <c r="BI436" s="42">
        <f>IF(T436&lt;&gt;"",IF(LEFT(T436,1)="S", SUMIF(Calculs!$B$67:$B$70, TRIM(BG436), Calculs!$C$67:$C$70),0),0)</f>
        <v>0</v>
      </c>
      <c r="BJ436" s="40" t="str">
        <f t="shared" si="133"/>
        <v>N</v>
      </c>
      <c r="BK436" s="219" t="str">
        <f t="shared" si="125"/>
        <v>N</v>
      </c>
      <c r="BL436" s="42">
        <f t="shared" si="134"/>
        <v>0</v>
      </c>
      <c r="BM436" s="42"/>
      <c r="BN436" s="42"/>
      <c r="BO436" s="42">
        <f>IF(B436="",0,IF(AND(BJ436="S",AR436=1), VLOOKUP(B436,Calculs!$B$94:$D$99,3), 0) + IF(AND(BK436="S",BD436=1), VLOOKUP(B436,Calculs!$B$94:$F$99,5), 0))</f>
        <v>0</v>
      </c>
      <c r="BP436" s="40" t="str">
        <f t="shared" si="126"/>
        <v/>
      </c>
      <c r="BQ436" s="219" t="str">
        <f t="shared" si="127"/>
        <v/>
      </c>
      <c r="BR436" s="264" t="str">
        <f t="shared" si="128"/>
        <v/>
      </c>
      <c r="BS436" s="264" t="str">
        <f t="shared" si="129"/>
        <v/>
      </c>
    </row>
    <row r="437" spans="1:71" ht="12.75" customHeight="1">
      <c r="A437" s="217" t="str">
        <f>IF(' Peticions ET'!A427="", "",' Peticions ET'!A427)</f>
        <v/>
      </c>
      <c r="B437" s="167" t="str">
        <f t="shared" si="130"/>
        <v/>
      </c>
      <c r="C437" s="167" t="str">
        <f>IF(' Peticions ET'!B427="", "",' Peticions ET'!B427)</f>
        <v/>
      </c>
      <c r="D437" s="167" t="str">
        <f>IF(' Peticions ET'!C427="", "",' Peticions ET'!C427)</f>
        <v/>
      </c>
      <c r="E437" s="167" t="str">
        <f>IF(' Peticions ET'!D427="", "",' Peticions ET'!D427)</f>
        <v/>
      </c>
      <c r="F437" s="166" t="str">
        <f>IF(' Peticions ET'!E427="", "",' Peticions ET'!E427)</f>
        <v/>
      </c>
      <c r="G437" s="166" t="str">
        <f>IF(' Peticions ET'!F427="", "",' Peticions ET'!F427)</f>
        <v/>
      </c>
      <c r="H437" s="30" t="str">
        <f>IF(' Peticions ET'!G427="", "",' Peticions ET'!G427)</f>
        <v/>
      </c>
      <c r="I437" s="40" t="str">
        <f>IF(' Peticions ET'!H427="", "",' Peticions ET'!H427)</f>
        <v/>
      </c>
      <c r="J437" s="40" t="str">
        <f>IF(' Peticions ET'!I427="", "",' Peticions ET'!I427)</f>
        <v/>
      </c>
      <c r="K437" s="40" t="str">
        <f>IF(' Peticions ET'!J427="", "",' Peticions ET'!J427)</f>
        <v/>
      </c>
      <c r="L437" s="30" t="str">
        <f>IF(' Peticions ET'!K427="", "",' Peticions ET'!K427)</f>
        <v/>
      </c>
      <c r="M437" s="30" t="str">
        <f>IF(' Peticions ET'!L427="", "",' Peticions ET'!L427)</f>
        <v/>
      </c>
      <c r="N437" s="30" t="str">
        <f>IF(' Peticions ET'!M427="", "",' Peticions ET'!M427)</f>
        <v/>
      </c>
      <c r="O437" s="40" t="str">
        <f>IF(' Peticions ET'!O427="", "",' Peticions ET'!O427)</f>
        <v/>
      </c>
      <c r="P437" s="7" t="str">
        <f>IF(' Peticions ET'!N427="", "",' Peticions ET'!N427)</f>
        <v/>
      </c>
      <c r="Q437" s="31" t="str">
        <f>IF(' Peticions ET'!R427="", "",' Peticions ET'!R427)</f>
        <v/>
      </c>
      <c r="R437" s="31" t="str">
        <f>IF(' Peticions ET'!S427="", "",' Peticions ET'!S427)</f>
        <v/>
      </c>
      <c r="S437" t="str">
        <f>IF(' Peticions ET'!P427="", "",' Peticions ET'!P427)</f>
        <v/>
      </c>
      <c r="T437" s="264" t="str">
        <f>IF(' Peticions ET'!Q427="", "",' Peticions ET'!Q427)</f>
        <v/>
      </c>
      <c r="U437" s="1"/>
      <c r="V437" s="1"/>
      <c r="W437" s="3"/>
      <c r="X437" s="31"/>
      <c r="Y437" s="31"/>
      <c r="Z437" s="31"/>
      <c r="AA437" s="32"/>
      <c r="AB437" s="33"/>
      <c r="AC437" s="33"/>
      <c r="AD437" s="33"/>
      <c r="AE437" s="33"/>
      <c r="AF437" s="34"/>
      <c r="AG437" s="34"/>
      <c r="AH437" s="34"/>
      <c r="AI437" s="34"/>
      <c r="AJ437" s="35" t="str">
        <f>IF(' Peticions ET'!Z427="", "",' Peticions ET'!Z427)</f>
        <v/>
      </c>
      <c r="AK437" s="143"/>
      <c r="AL437" s="36"/>
      <c r="AM437" s="37" t="str">
        <f t="shared" si="116"/>
        <v/>
      </c>
      <c r="AN437" s="38" t="str">
        <f t="shared" si="117"/>
        <v/>
      </c>
      <c r="AO437" s="39" t="str">
        <f t="shared" si="118"/>
        <v/>
      </c>
      <c r="AP437" s="40" t="str">
        <f t="shared" si="119"/>
        <v/>
      </c>
      <c r="AQ437" s="229" t="str">
        <f t="shared" si="120"/>
        <v/>
      </c>
      <c r="AR437" s="220">
        <f>IF(A437="",0,IF(BJ437="S",COUNTIF($AQ$17:AQ437,AQ437),0))</f>
        <v>0</v>
      </c>
      <c r="AS437" s="41" t="str">
        <f t="shared" si="131"/>
        <v/>
      </c>
      <c r="AT437" s="42">
        <f xml:space="preserve"> IF(AS437&lt;&gt;"",VLOOKUP(AS437,Calculs!$B$2:$C$34,2,FALSE),0)</f>
        <v>0</v>
      </c>
      <c r="AU437" s="42">
        <f>IF(I437&lt;&gt;"",IF(LEFT(I437,1)="S", Calculs!$C$63,0),0)</f>
        <v>0</v>
      </c>
      <c r="AV437" s="42">
        <f>IF(J437&lt;&gt;"",IF(LEFT(J437,1)="S", Calculs!$C$53,0),0)</f>
        <v>0</v>
      </c>
      <c r="AW437" s="42">
        <f>IF(K437&lt;&gt;"",IF(LEFT(K437,1)="S", Calculs!$C$54,0),0)</f>
        <v>0</v>
      </c>
      <c r="AX437" s="43" t="str">
        <f t="shared" si="121"/>
        <v/>
      </c>
      <c r="AY437" s="43" t="str">
        <f t="shared" si="122"/>
        <v/>
      </c>
      <c r="AZ437" s="43">
        <f>SUMIF(Calculs!$B$2:$B$34,AX437,Calculs!$C$2:$C$34)</f>
        <v>0</v>
      </c>
      <c r="BA437" s="42">
        <f>IF(O437&lt;&gt;"",IF(LEFT(O437,1)="S", Calculs!$C$54,0),0)</f>
        <v>0</v>
      </c>
      <c r="BB437" s="42">
        <f>IF(P437&lt;&gt;"",IF(LEFT(P437,1)="S", Calculs!$C$53,0),0)</f>
        <v>0</v>
      </c>
      <c r="BC437" s="229" t="str">
        <f t="shared" si="123"/>
        <v/>
      </c>
      <c r="BD437" s="220">
        <f>IF(A437="",0, IF(BK437="S",COUNTIF($BC$17:BC437,BC437),0))</f>
        <v>0</v>
      </c>
      <c r="BE437" s="42">
        <f xml:space="preserve"> IF(Q437&lt;&gt;"",IF(Q437&lt;&gt;"Sense monitor",VLOOKUP(_xlfn.CONCAT(LEFT(Q437,2),IF(BF437="NO",".SA",".AA")),Calculs!$B$41:$C$48,2,FALSE),0),0)</f>
        <v>0</v>
      </c>
      <c r="BF437" s="42" t="str">
        <f t="shared" si="124"/>
        <v>NO</v>
      </c>
      <c r="BG437" s="43" t="str">
        <f t="shared" si="132"/>
        <v/>
      </c>
      <c r="BH437" s="42">
        <f>SUMIF(Calculs!$B$32:$B$36,TRIM(BG437),Calculs!$C$32:$C$36)</f>
        <v>0</v>
      </c>
      <c r="BI437" s="42">
        <f>IF(T437&lt;&gt;"",IF(LEFT(T437,1)="S", SUMIF(Calculs!$B$67:$B$70, TRIM(BG437), Calculs!$C$67:$C$70),0),0)</f>
        <v>0</v>
      </c>
      <c r="BJ437" s="40" t="str">
        <f t="shared" si="133"/>
        <v>N</v>
      </c>
      <c r="BK437" s="219" t="str">
        <f t="shared" si="125"/>
        <v>N</v>
      </c>
      <c r="BL437" s="42">
        <f t="shared" si="134"/>
        <v>0</v>
      </c>
      <c r="BM437" s="42"/>
      <c r="BN437" s="42"/>
      <c r="BO437" s="42">
        <f>IF(B437="",0,IF(AND(BJ437="S",AR437=1), VLOOKUP(B437,Calculs!$B$94:$D$99,3), 0) + IF(AND(BK437="S",BD437=1), VLOOKUP(B437,Calculs!$B$94:$F$99,5), 0))</f>
        <v>0</v>
      </c>
      <c r="BP437" s="40" t="str">
        <f t="shared" si="126"/>
        <v/>
      </c>
      <c r="BQ437" s="219" t="str">
        <f t="shared" si="127"/>
        <v/>
      </c>
      <c r="BR437" s="264" t="str">
        <f t="shared" si="128"/>
        <v/>
      </c>
      <c r="BS437" s="264" t="str">
        <f t="shared" si="129"/>
        <v/>
      </c>
    </row>
    <row r="438" spans="1:71" ht="12.75" customHeight="1">
      <c r="A438" s="217" t="str">
        <f>IF(' Peticions ET'!A428="", "",' Peticions ET'!A428)</f>
        <v/>
      </c>
      <c r="B438" s="167" t="str">
        <f t="shared" si="130"/>
        <v/>
      </c>
      <c r="C438" s="167" t="str">
        <f>IF(' Peticions ET'!B428="", "",' Peticions ET'!B428)</f>
        <v/>
      </c>
      <c r="D438" s="167" t="str">
        <f>IF(' Peticions ET'!C428="", "",' Peticions ET'!C428)</f>
        <v/>
      </c>
      <c r="E438" s="167" t="str">
        <f>IF(' Peticions ET'!D428="", "",' Peticions ET'!D428)</f>
        <v/>
      </c>
      <c r="F438" s="166" t="str">
        <f>IF(' Peticions ET'!E428="", "",' Peticions ET'!E428)</f>
        <v/>
      </c>
      <c r="G438" s="166" t="str">
        <f>IF(' Peticions ET'!F428="", "",' Peticions ET'!F428)</f>
        <v/>
      </c>
      <c r="H438" s="30" t="str">
        <f>IF(' Peticions ET'!G428="", "",' Peticions ET'!G428)</f>
        <v/>
      </c>
      <c r="I438" s="40" t="str">
        <f>IF(' Peticions ET'!H428="", "",' Peticions ET'!H428)</f>
        <v/>
      </c>
      <c r="J438" s="40" t="str">
        <f>IF(' Peticions ET'!I428="", "",' Peticions ET'!I428)</f>
        <v/>
      </c>
      <c r="K438" s="40" t="str">
        <f>IF(' Peticions ET'!J428="", "",' Peticions ET'!J428)</f>
        <v/>
      </c>
      <c r="L438" s="30" t="str">
        <f>IF(' Peticions ET'!K428="", "",' Peticions ET'!K428)</f>
        <v/>
      </c>
      <c r="M438" s="30" t="str">
        <f>IF(' Peticions ET'!L428="", "",' Peticions ET'!L428)</f>
        <v/>
      </c>
      <c r="N438" s="30" t="str">
        <f>IF(' Peticions ET'!M428="", "",' Peticions ET'!M428)</f>
        <v/>
      </c>
      <c r="O438" s="40" t="str">
        <f>IF(' Peticions ET'!O428="", "",' Peticions ET'!O428)</f>
        <v/>
      </c>
      <c r="P438" s="7" t="str">
        <f>IF(' Peticions ET'!N428="", "",' Peticions ET'!N428)</f>
        <v/>
      </c>
      <c r="Q438" s="31" t="str">
        <f>IF(' Peticions ET'!R428="", "",' Peticions ET'!R428)</f>
        <v/>
      </c>
      <c r="R438" s="31" t="str">
        <f>IF(' Peticions ET'!S428="", "",' Peticions ET'!S428)</f>
        <v/>
      </c>
      <c r="S438" t="str">
        <f>IF(' Peticions ET'!P428="", "",' Peticions ET'!P428)</f>
        <v/>
      </c>
      <c r="T438" s="264" t="str">
        <f>IF(' Peticions ET'!Q428="", "",' Peticions ET'!Q428)</f>
        <v/>
      </c>
      <c r="U438" s="1"/>
      <c r="V438" s="1"/>
      <c r="W438" s="3"/>
      <c r="X438" s="31"/>
      <c r="Y438" s="31"/>
      <c r="Z438" s="31"/>
      <c r="AA438" s="32"/>
      <c r="AB438" s="33"/>
      <c r="AC438" s="33"/>
      <c r="AD438" s="33"/>
      <c r="AE438" s="33"/>
      <c r="AF438" s="34"/>
      <c r="AG438" s="34"/>
      <c r="AH438" s="34"/>
      <c r="AI438" s="34"/>
      <c r="AJ438" s="35" t="str">
        <f>IF(' Peticions ET'!Z428="", "",' Peticions ET'!Z428)</f>
        <v/>
      </c>
      <c r="AK438" s="143"/>
      <c r="AL438" s="36"/>
      <c r="AM438" s="37" t="str">
        <f t="shared" si="116"/>
        <v/>
      </c>
      <c r="AN438" s="38" t="str">
        <f t="shared" si="117"/>
        <v/>
      </c>
      <c r="AO438" s="39" t="str">
        <f t="shared" si="118"/>
        <v/>
      </c>
      <c r="AP438" s="40" t="str">
        <f t="shared" si="119"/>
        <v/>
      </c>
      <c r="AQ438" s="229" t="str">
        <f t="shared" si="120"/>
        <v/>
      </c>
      <c r="AR438" s="220">
        <f>IF(A438="",0,IF(BJ438="S",COUNTIF($AQ$17:AQ438,AQ438),0))</f>
        <v>0</v>
      </c>
      <c r="AS438" s="41" t="str">
        <f t="shared" si="131"/>
        <v/>
      </c>
      <c r="AT438" s="42">
        <f xml:space="preserve"> IF(AS438&lt;&gt;"",VLOOKUP(AS438,Calculs!$B$2:$C$34,2,FALSE),0)</f>
        <v>0</v>
      </c>
      <c r="AU438" s="42">
        <f>IF(I438&lt;&gt;"",IF(LEFT(I438,1)="S", Calculs!$C$63,0),0)</f>
        <v>0</v>
      </c>
      <c r="AV438" s="42">
        <f>IF(J438&lt;&gt;"",IF(LEFT(J438,1)="S", Calculs!$C$53,0),0)</f>
        <v>0</v>
      </c>
      <c r="AW438" s="42">
        <f>IF(K438&lt;&gt;"",IF(LEFT(K438,1)="S", Calculs!$C$54,0),0)</f>
        <v>0</v>
      </c>
      <c r="AX438" s="43" t="str">
        <f t="shared" si="121"/>
        <v/>
      </c>
      <c r="AY438" s="43" t="str">
        <f t="shared" si="122"/>
        <v/>
      </c>
      <c r="AZ438" s="43">
        <f>SUMIF(Calculs!$B$2:$B$34,AX438,Calculs!$C$2:$C$34)</f>
        <v>0</v>
      </c>
      <c r="BA438" s="42">
        <f>IF(O438&lt;&gt;"",IF(LEFT(O438,1)="S", Calculs!$C$54,0),0)</f>
        <v>0</v>
      </c>
      <c r="BB438" s="42">
        <f>IF(P438&lt;&gt;"",IF(LEFT(P438,1)="S", Calculs!$C$53,0),0)</f>
        <v>0</v>
      </c>
      <c r="BC438" s="229" t="str">
        <f t="shared" si="123"/>
        <v/>
      </c>
      <c r="BD438" s="220">
        <f>IF(A438="",0, IF(BK438="S",COUNTIF($BC$17:BC438,BC438),0))</f>
        <v>0</v>
      </c>
      <c r="BE438" s="42">
        <f xml:space="preserve"> IF(Q438&lt;&gt;"",IF(Q438&lt;&gt;"Sense monitor",VLOOKUP(_xlfn.CONCAT(LEFT(Q438,2),IF(BF438="NO",".SA",".AA")),Calculs!$B$41:$C$48,2,FALSE),0),0)</f>
        <v>0</v>
      </c>
      <c r="BF438" s="42" t="str">
        <f t="shared" si="124"/>
        <v>NO</v>
      </c>
      <c r="BG438" s="43" t="str">
        <f t="shared" si="132"/>
        <v/>
      </c>
      <c r="BH438" s="42">
        <f>SUMIF(Calculs!$B$32:$B$36,TRIM(BG438),Calculs!$C$32:$C$36)</f>
        <v>0</v>
      </c>
      <c r="BI438" s="42">
        <f>IF(T438&lt;&gt;"",IF(LEFT(T438,1)="S", SUMIF(Calculs!$B$67:$B$70, TRIM(BG438), Calculs!$C$67:$C$70),0),0)</f>
        <v>0</v>
      </c>
      <c r="BJ438" s="40" t="str">
        <f t="shared" si="133"/>
        <v>N</v>
      </c>
      <c r="BK438" s="219" t="str">
        <f t="shared" si="125"/>
        <v>N</v>
      </c>
      <c r="BL438" s="42">
        <f t="shared" si="134"/>
        <v>0</v>
      </c>
      <c r="BM438" s="42"/>
      <c r="BN438" s="42"/>
      <c r="BO438" s="42">
        <f>IF(B438="",0,IF(AND(BJ438="S",AR438=1), VLOOKUP(B438,Calculs!$B$94:$D$99,3), 0) + IF(AND(BK438="S",BD438=1), VLOOKUP(B438,Calculs!$B$94:$F$99,5), 0))</f>
        <v>0</v>
      </c>
      <c r="BP438" s="40" t="str">
        <f t="shared" si="126"/>
        <v/>
      </c>
      <c r="BQ438" s="219" t="str">
        <f t="shared" si="127"/>
        <v/>
      </c>
      <c r="BR438" s="264" t="str">
        <f t="shared" si="128"/>
        <v/>
      </c>
      <c r="BS438" s="264" t="str">
        <f t="shared" si="129"/>
        <v/>
      </c>
    </row>
    <row r="439" spans="1:71" ht="12.75" customHeight="1">
      <c r="A439" s="217" t="str">
        <f>IF(' Peticions ET'!A429="", "",' Peticions ET'!A429)</f>
        <v/>
      </c>
      <c r="B439" s="167" t="str">
        <f t="shared" si="130"/>
        <v/>
      </c>
      <c r="C439" s="167" t="str">
        <f>IF(' Peticions ET'!B429="", "",' Peticions ET'!B429)</f>
        <v/>
      </c>
      <c r="D439" s="167" t="str">
        <f>IF(' Peticions ET'!C429="", "",' Peticions ET'!C429)</f>
        <v/>
      </c>
      <c r="E439" s="167" t="str">
        <f>IF(' Peticions ET'!D429="", "",' Peticions ET'!D429)</f>
        <v/>
      </c>
      <c r="F439" s="166" t="str">
        <f>IF(' Peticions ET'!E429="", "",' Peticions ET'!E429)</f>
        <v/>
      </c>
      <c r="G439" s="166" t="str">
        <f>IF(' Peticions ET'!F429="", "",' Peticions ET'!F429)</f>
        <v/>
      </c>
      <c r="H439" s="30" t="str">
        <f>IF(' Peticions ET'!G429="", "",' Peticions ET'!G429)</f>
        <v/>
      </c>
      <c r="I439" s="40" t="str">
        <f>IF(' Peticions ET'!H429="", "",' Peticions ET'!H429)</f>
        <v/>
      </c>
      <c r="J439" s="40" t="str">
        <f>IF(' Peticions ET'!I429="", "",' Peticions ET'!I429)</f>
        <v/>
      </c>
      <c r="K439" s="40" t="str">
        <f>IF(' Peticions ET'!J429="", "",' Peticions ET'!J429)</f>
        <v/>
      </c>
      <c r="L439" s="30" t="str">
        <f>IF(' Peticions ET'!K429="", "",' Peticions ET'!K429)</f>
        <v/>
      </c>
      <c r="M439" s="30" t="str">
        <f>IF(' Peticions ET'!L429="", "",' Peticions ET'!L429)</f>
        <v/>
      </c>
      <c r="N439" s="30" t="str">
        <f>IF(' Peticions ET'!M429="", "",' Peticions ET'!M429)</f>
        <v/>
      </c>
      <c r="O439" s="40" t="str">
        <f>IF(' Peticions ET'!O429="", "",' Peticions ET'!O429)</f>
        <v/>
      </c>
      <c r="P439" s="7" t="str">
        <f>IF(' Peticions ET'!N429="", "",' Peticions ET'!N429)</f>
        <v/>
      </c>
      <c r="Q439" s="31" t="str">
        <f>IF(' Peticions ET'!R429="", "",' Peticions ET'!R429)</f>
        <v/>
      </c>
      <c r="R439" s="31" t="str">
        <f>IF(' Peticions ET'!S429="", "",' Peticions ET'!S429)</f>
        <v/>
      </c>
      <c r="S439" t="str">
        <f>IF(' Peticions ET'!P429="", "",' Peticions ET'!P429)</f>
        <v/>
      </c>
      <c r="T439" s="264" t="str">
        <f>IF(' Peticions ET'!Q429="", "",' Peticions ET'!Q429)</f>
        <v/>
      </c>
      <c r="U439" s="1"/>
      <c r="V439" s="1"/>
      <c r="W439" s="3"/>
      <c r="X439" s="31"/>
      <c r="Y439" s="31"/>
      <c r="Z439" s="31"/>
      <c r="AA439" s="32"/>
      <c r="AB439" s="33"/>
      <c r="AC439" s="33"/>
      <c r="AD439" s="33"/>
      <c r="AE439" s="33"/>
      <c r="AF439" s="34"/>
      <c r="AG439" s="34"/>
      <c r="AH439" s="34"/>
      <c r="AI439" s="34"/>
      <c r="AJ439" s="35" t="str">
        <f>IF(' Peticions ET'!Z429="", "",' Peticions ET'!Z429)</f>
        <v/>
      </c>
      <c r="AK439" s="143"/>
      <c r="AL439" s="36"/>
      <c r="AM439" s="37" t="str">
        <f t="shared" si="116"/>
        <v/>
      </c>
      <c r="AN439" s="38" t="str">
        <f t="shared" si="117"/>
        <v/>
      </c>
      <c r="AO439" s="39" t="str">
        <f t="shared" si="118"/>
        <v/>
      </c>
      <c r="AP439" s="40" t="str">
        <f t="shared" si="119"/>
        <v/>
      </c>
      <c r="AQ439" s="229" t="str">
        <f t="shared" si="120"/>
        <v/>
      </c>
      <c r="AR439" s="220">
        <f>IF(A439="",0,IF(BJ439="S",COUNTIF($AQ$17:AQ439,AQ439),0))</f>
        <v>0</v>
      </c>
      <c r="AS439" s="41" t="str">
        <f t="shared" si="131"/>
        <v/>
      </c>
      <c r="AT439" s="42">
        <f xml:space="preserve"> IF(AS439&lt;&gt;"",VLOOKUP(AS439,Calculs!$B$2:$C$34,2,FALSE),0)</f>
        <v>0</v>
      </c>
      <c r="AU439" s="42">
        <f>IF(I439&lt;&gt;"",IF(LEFT(I439,1)="S", Calculs!$C$63,0),0)</f>
        <v>0</v>
      </c>
      <c r="AV439" s="42">
        <f>IF(J439&lt;&gt;"",IF(LEFT(J439,1)="S", Calculs!$C$53,0),0)</f>
        <v>0</v>
      </c>
      <c r="AW439" s="42">
        <f>IF(K439&lt;&gt;"",IF(LEFT(K439,1)="S", Calculs!$C$54,0),0)</f>
        <v>0</v>
      </c>
      <c r="AX439" s="43" t="str">
        <f t="shared" si="121"/>
        <v/>
      </c>
      <c r="AY439" s="43" t="str">
        <f t="shared" si="122"/>
        <v/>
      </c>
      <c r="AZ439" s="43">
        <f>SUMIF(Calculs!$B$2:$B$34,AX439,Calculs!$C$2:$C$34)</f>
        <v>0</v>
      </c>
      <c r="BA439" s="42">
        <f>IF(O439&lt;&gt;"",IF(LEFT(O439,1)="S", Calculs!$C$54,0),0)</f>
        <v>0</v>
      </c>
      <c r="BB439" s="42">
        <f>IF(P439&lt;&gt;"",IF(LEFT(P439,1)="S", Calculs!$C$53,0),0)</f>
        <v>0</v>
      </c>
      <c r="BC439" s="229" t="str">
        <f t="shared" si="123"/>
        <v/>
      </c>
      <c r="BD439" s="220">
        <f>IF(A439="",0, IF(BK439="S",COUNTIF($BC$17:BC439,BC439),0))</f>
        <v>0</v>
      </c>
      <c r="BE439" s="42">
        <f xml:space="preserve"> IF(Q439&lt;&gt;"",IF(Q439&lt;&gt;"Sense monitor",VLOOKUP(_xlfn.CONCAT(LEFT(Q439,2),IF(BF439="NO",".SA",".AA")),Calculs!$B$41:$C$48,2,FALSE),0),0)</f>
        <v>0</v>
      </c>
      <c r="BF439" s="42" t="str">
        <f t="shared" si="124"/>
        <v>NO</v>
      </c>
      <c r="BG439" s="43" t="str">
        <f t="shared" si="132"/>
        <v/>
      </c>
      <c r="BH439" s="42">
        <f>SUMIF(Calculs!$B$32:$B$36,TRIM(BG439),Calculs!$C$32:$C$36)</f>
        <v>0</v>
      </c>
      <c r="BI439" s="42">
        <f>IF(T439&lt;&gt;"",IF(LEFT(T439,1)="S", SUMIF(Calculs!$B$67:$B$70, TRIM(BG439), Calculs!$C$67:$C$70),0),0)</f>
        <v>0</v>
      </c>
      <c r="BJ439" s="40" t="str">
        <f t="shared" si="133"/>
        <v>N</v>
      </c>
      <c r="BK439" s="219" t="str">
        <f t="shared" si="125"/>
        <v>N</v>
      </c>
      <c r="BL439" s="42">
        <f t="shared" si="134"/>
        <v>0</v>
      </c>
      <c r="BM439" s="42"/>
      <c r="BN439" s="42"/>
      <c r="BO439" s="42">
        <f>IF(B439="",0,IF(AND(BJ439="S",AR439=1), VLOOKUP(B439,Calculs!$B$94:$D$99,3), 0) + IF(AND(BK439="S",BD439=1), VLOOKUP(B439,Calculs!$B$94:$F$99,5), 0))</f>
        <v>0</v>
      </c>
      <c r="BP439" s="40" t="str">
        <f t="shared" si="126"/>
        <v/>
      </c>
      <c r="BQ439" s="219" t="str">
        <f t="shared" si="127"/>
        <v/>
      </c>
      <c r="BR439" s="264" t="str">
        <f t="shared" si="128"/>
        <v/>
      </c>
      <c r="BS439" s="264" t="str">
        <f t="shared" si="129"/>
        <v/>
      </c>
    </row>
    <row r="440" spans="1:71" ht="12.75" customHeight="1">
      <c r="A440" s="217" t="str">
        <f>IF(' Peticions ET'!A430="", "",' Peticions ET'!A430)</f>
        <v/>
      </c>
      <c r="B440" s="167" t="str">
        <f t="shared" si="130"/>
        <v/>
      </c>
      <c r="C440" s="167" t="str">
        <f>IF(' Peticions ET'!B430="", "",' Peticions ET'!B430)</f>
        <v/>
      </c>
      <c r="D440" s="167" t="str">
        <f>IF(' Peticions ET'!C430="", "",' Peticions ET'!C430)</f>
        <v/>
      </c>
      <c r="E440" s="167" t="str">
        <f>IF(' Peticions ET'!D430="", "",' Peticions ET'!D430)</f>
        <v/>
      </c>
      <c r="F440" s="166" t="str">
        <f>IF(' Peticions ET'!E430="", "",' Peticions ET'!E430)</f>
        <v/>
      </c>
      <c r="G440" s="166" t="str">
        <f>IF(' Peticions ET'!F430="", "",' Peticions ET'!F430)</f>
        <v/>
      </c>
      <c r="H440" s="30" t="str">
        <f>IF(' Peticions ET'!G430="", "",' Peticions ET'!G430)</f>
        <v/>
      </c>
      <c r="I440" s="40" t="str">
        <f>IF(' Peticions ET'!H430="", "",' Peticions ET'!H430)</f>
        <v/>
      </c>
      <c r="J440" s="40" t="str">
        <f>IF(' Peticions ET'!I430="", "",' Peticions ET'!I430)</f>
        <v/>
      </c>
      <c r="K440" s="40" t="str">
        <f>IF(' Peticions ET'!J430="", "",' Peticions ET'!J430)</f>
        <v/>
      </c>
      <c r="L440" s="30" t="str">
        <f>IF(' Peticions ET'!K430="", "",' Peticions ET'!K430)</f>
        <v/>
      </c>
      <c r="M440" s="30" t="str">
        <f>IF(' Peticions ET'!L430="", "",' Peticions ET'!L430)</f>
        <v/>
      </c>
      <c r="N440" s="30" t="str">
        <f>IF(' Peticions ET'!M430="", "",' Peticions ET'!M430)</f>
        <v/>
      </c>
      <c r="O440" s="40" t="str">
        <f>IF(' Peticions ET'!O430="", "",' Peticions ET'!O430)</f>
        <v/>
      </c>
      <c r="P440" s="7" t="str">
        <f>IF(' Peticions ET'!N430="", "",' Peticions ET'!N430)</f>
        <v/>
      </c>
      <c r="Q440" s="31" t="str">
        <f>IF(' Peticions ET'!R430="", "",' Peticions ET'!R430)</f>
        <v/>
      </c>
      <c r="R440" s="31" t="str">
        <f>IF(' Peticions ET'!S430="", "",' Peticions ET'!S430)</f>
        <v/>
      </c>
      <c r="S440" t="str">
        <f>IF(' Peticions ET'!P430="", "",' Peticions ET'!P430)</f>
        <v/>
      </c>
      <c r="T440" s="264" t="str">
        <f>IF(' Peticions ET'!Q430="", "",' Peticions ET'!Q430)</f>
        <v/>
      </c>
      <c r="U440" s="1"/>
      <c r="V440" s="1"/>
      <c r="W440" s="3"/>
      <c r="X440" s="31"/>
      <c r="Y440" s="31"/>
      <c r="Z440" s="31"/>
      <c r="AA440" s="32"/>
      <c r="AB440" s="33"/>
      <c r="AC440" s="33"/>
      <c r="AD440" s="33"/>
      <c r="AE440" s="33"/>
      <c r="AF440" s="34"/>
      <c r="AG440" s="34"/>
      <c r="AH440" s="34"/>
      <c r="AI440" s="34"/>
      <c r="AJ440" s="35" t="str">
        <f>IF(' Peticions ET'!Z430="", "",' Peticions ET'!Z430)</f>
        <v/>
      </c>
      <c r="AK440" s="143"/>
      <c r="AL440" s="36"/>
      <c r="AM440" s="37" t="str">
        <f t="shared" si="116"/>
        <v/>
      </c>
      <c r="AN440" s="38" t="str">
        <f t="shared" si="117"/>
        <v/>
      </c>
      <c r="AO440" s="39" t="str">
        <f t="shared" si="118"/>
        <v/>
      </c>
      <c r="AP440" s="40" t="str">
        <f t="shared" si="119"/>
        <v/>
      </c>
      <c r="AQ440" s="229" t="str">
        <f t="shared" si="120"/>
        <v/>
      </c>
      <c r="AR440" s="220">
        <f>IF(A440="",0,IF(BJ440="S",COUNTIF($AQ$17:AQ440,AQ440),0))</f>
        <v>0</v>
      </c>
      <c r="AS440" s="41" t="str">
        <f t="shared" si="131"/>
        <v/>
      </c>
      <c r="AT440" s="42">
        <f xml:space="preserve"> IF(AS440&lt;&gt;"",VLOOKUP(AS440,Calculs!$B$2:$C$34,2,FALSE),0)</f>
        <v>0</v>
      </c>
      <c r="AU440" s="42">
        <f>IF(I440&lt;&gt;"",IF(LEFT(I440,1)="S", Calculs!$C$63,0),0)</f>
        <v>0</v>
      </c>
      <c r="AV440" s="42">
        <f>IF(J440&lt;&gt;"",IF(LEFT(J440,1)="S", Calculs!$C$53,0),0)</f>
        <v>0</v>
      </c>
      <c r="AW440" s="42">
        <f>IF(K440&lt;&gt;"",IF(LEFT(K440,1)="S", Calculs!$C$54,0),0)</f>
        <v>0</v>
      </c>
      <c r="AX440" s="43" t="str">
        <f t="shared" si="121"/>
        <v/>
      </c>
      <c r="AY440" s="43" t="str">
        <f t="shared" si="122"/>
        <v/>
      </c>
      <c r="AZ440" s="43">
        <f>SUMIF(Calculs!$B$2:$B$34,AX440,Calculs!$C$2:$C$34)</f>
        <v>0</v>
      </c>
      <c r="BA440" s="42">
        <f>IF(O440&lt;&gt;"",IF(LEFT(O440,1)="S", Calculs!$C$54,0),0)</f>
        <v>0</v>
      </c>
      <c r="BB440" s="42">
        <f>IF(P440&lt;&gt;"",IF(LEFT(P440,1)="S", Calculs!$C$53,0),0)</f>
        <v>0</v>
      </c>
      <c r="BC440" s="229" t="str">
        <f t="shared" si="123"/>
        <v/>
      </c>
      <c r="BD440" s="220">
        <f>IF(A440="",0, IF(BK440="S",COUNTIF($BC$17:BC440,BC440),0))</f>
        <v>0</v>
      </c>
      <c r="BE440" s="42">
        <f xml:space="preserve"> IF(Q440&lt;&gt;"",IF(Q440&lt;&gt;"Sense monitor",VLOOKUP(_xlfn.CONCAT(LEFT(Q440,2),IF(BF440="NO",".SA",".AA")),Calculs!$B$41:$C$48,2,FALSE),0),0)</f>
        <v>0</v>
      </c>
      <c r="BF440" s="42" t="str">
        <f t="shared" si="124"/>
        <v>NO</v>
      </c>
      <c r="BG440" s="43" t="str">
        <f t="shared" si="132"/>
        <v/>
      </c>
      <c r="BH440" s="42">
        <f>SUMIF(Calculs!$B$32:$B$36,TRIM(BG440),Calculs!$C$32:$C$36)</f>
        <v>0</v>
      </c>
      <c r="BI440" s="42">
        <f>IF(T440&lt;&gt;"",IF(LEFT(T440,1)="S", SUMIF(Calculs!$B$67:$B$70, TRIM(BG440), Calculs!$C$67:$C$70),0),0)</f>
        <v>0</v>
      </c>
      <c r="BJ440" s="40" t="str">
        <f t="shared" si="133"/>
        <v>N</v>
      </c>
      <c r="BK440" s="219" t="str">
        <f t="shared" si="125"/>
        <v>N</v>
      </c>
      <c r="BL440" s="42">
        <f t="shared" si="134"/>
        <v>0</v>
      </c>
      <c r="BM440" s="42"/>
      <c r="BN440" s="42"/>
      <c r="BO440" s="42">
        <f>IF(B440="",0,IF(AND(BJ440="S",AR440=1), VLOOKUP(B440,Calculs!$B$94:$D$99,3), 0) + IF(AND(BK440="S",BD440=1), VLOOKUP(B440,Calculs!$B$94:$F$99,5), 0))</f>
        <v>0</v>
      </c>
      <c r="BP440" s="40" t="str">
        <f t="shared" si="126"/>
        <v/>
      </c>
      <c r="BQ440" s="219" t="str">
        <f t="shared" si="127"/>
        <v/>
      </c>
      <c r="BR440" s="264" t="str">
        <f t="shared" si="128"/>
        <v/>
      </c>
      <c r="BS440" s="264" t="str">
        <f t="shared" si="129"/>
        <v/>
      </c>
    </row>
    <row r="441" spans="1:71" ht="12.75" customHeight="1">
      <c r="A441" s="217" t="str">
        <f>IF(' Peticions ET'!A431="", "",' Peticions ET'!A431)</f>
        <v/>
      </c>
      <c r="B441" s="167" t="str">
        <f t="shared" si="130"/>
        <v/>
      </c>
      <c r="C441" s="167" t="str">
        <f>IF(' Peticions ET'!B431="", "",' Peticions ET'!B431)</f>
        <v/>
      </c>
      <c r="D441" s="167" t="str">
        <f>IF(' Peticions ET'!C431="", "",' Peticions ET'!C431)</f>
        <v/>
      </c>
      <c r="E441" s="167" t="str">
        <f>IF(' Peticions ET'!D431="", "",' Peticions ET'!D431)</f>
        <v/>
      </c>
      <c r="F441" s="166" t="str">
        <f>IF(' Peticions ET'!E431="", "",' Peticions ET'!E431)</f>
        <v/>
      </c>
      <c r="G441" s="166" t="str">
        <f>IF(' Peticions ET'!F431="", "",' Peticions ET'!F431)</f>
        <v/>
      </c>
      <c r="H441" s="30" t="str">
        <f>IF(' Peticions ET'!G431="", "",' Peticions ET'!G431)</f>
        <v/>
      </c>
      <c r="I441" s="40" t="str">
        <f>IF(' Peticions ET'!H431="", "",' Peticions ET'!H431)</f>
        <v/>
      </c>
      <c r="J441" s="40" t="str">
        <f>IF(' Peticions ET'!I431="", "",' Peticions ET'!I431)</f>
        <v/>
      </c>
      <c r="K441" s="40" t="str">
        <f>IF(' Peticions ET'!J431="", "",' Peticions ET'!J431)</f>
        <v/>
      </c>
      <c r="L441" s="30" t="str">
        <f>IF(' Peticions ET'!K431="", "",' Peticions ET'!K431)</f>
        <v/>
      </c>
      <c r="M441" s="30" t="str">
        <f>IF(' Peticions ET'!L431="", "",' Peticions ET'!L431)</f>
        <v/>
      </c>
      <c r="N441" s="30" t="str">
        <f>IF(' Peticions ET'!M431="", "",' Peticions ET'!M431)</f>
        <v/>
      </c>
      <c r="O441" s="40" t="str">
        <f>IF(' Peticions ET'!O431="", "",' Peticions ET'!O431)</f>
        <v/>
      </c>
      <c r="P441" s="7" t="str">
        <f>IF(' Peticions ET'!N431="", "",' Peticions ET'!N431)</f>
        <v/>
      </c>
      <c r="Q441" s="31" t="str">
        <f>IF(' Peticions ET'!R431="", "",' Peticions ET'!R431)</f>
        <v/>
      </c>
      <c r="R441" s="31" t="str">
        <f>IF(' Peticions ET'!S431="", "",' Peticions ET'!S431)</f>
        <v/>
      </c>
      <c r="S441" t="str">
        <f>IF(' Peticions ET'!P431="", "",' Peticions ET'!P431)</f>
        <v/>
      </c>
      <c r="T441" s="264" t="str">
        <f>IF(' Peticions ET'!Q431="", "",' Peticions ET'!Q431)</f>
        <v/>
      </c>
      <c r="U441" s="1"/>
      <c r="V441" s="1"/>
      <c r="W441" s="3"/>
      <c r="X441" s="31"/>
      <c r="Y441" s="31"/>
      <c r="Z441" s="31"/>
      <c r="AA441" s="32"/>
      <c r="AB441" s="33"/>
      <c r="AC441" s="33"/>
      <c r="AD441" s="33"/>
      <c r="AE441" s="33"/>
      <c r="AF441" s="34"/>
      <c r="AG441" s="34"/>
      <c r="AH441" s="34"/>
      <c r="AI441" s="34"/>
      <c r="AJ441" s="35" t="str">
        <f>IF(' Peticions ET'!Z431="", "",' Peticions ET'!Z431)</f>
        <v/>
      </c>
      <c r="AK441" s="143"/>
      <c r="AL441" s="36"/>
      <c r="AM441" s="37" t="str">
        <f t="shared" si="116"/>
        <v/>
      </c>
      <c r="AN441" s="38" t="str">
        <f t="shared" si="117"/>
        <v/>
      </c>
      <c r="AO441" s="39" t="str">
        <f t="shared" si="118"/>
        <v/>
      </c>
      <c r="AP441" s="40" t="str">
        <f t="shared" si="119"/>
        <v/>
      </c>
      <c r="AQ441" s="229" t="str">
        <f t="shared" si="120"/>
        <v/>
      </c>
      <c r="AR441" s="220">
        <f>IF(A441="",0,IF(BJ441="S",COUNTIF($AQ$17:AQ441,AQ441),0))</f>
        <v>0</v>
      </c>
      <c r="AS441" s="41" t="str">
        <f t="shared" si="131"/>
        <v/>
      </c>
      <c r="AT441" s="42">
        <f xml:space="preserve"> IF(AS441&lt;&gt;"",VLOOKUP(AS441,Calculs!$B$2:$C$34,2,FALSE),0)</f>
        <v>0</v>
      </c>
      <c r="AU441" s="42">
        <f>IF(I441&lt;&gt;"",IF(LEFT(I441,1)="S", Calculs!$C$63,0),0)</f>
        <v>0</v>
      </c>
      <c r="AV441" s="42">
        <f>IF(J441&lt;&gt;"",IF(LEFT(J441,1)="S", Calculs!$C$53,0),0)</f>
        <v>0</v>
      </c>
      <c r="AW441" s="42">
        <f>IF(K441&lt;&gt;"",IF(LEFT(K441,1)="S", Calculs!$C$54,0),0)</f>
        <v>0</v>
      </c>
      <c r="AX441" s="43" t="str">
        <f t="shared" si="121"/>
        <v/>
      </c>
      <c r="AY441" s="43" t="str">
        <f t="shared" si="122"/>
        <v/>
      </c>
      <c r="AZ441" s="43">
        <f>SUMIF(Calculs!$B$2:$B$34,AX441,Calculs!$C$2:$C$34)</f>
        <v>0</v>
      </c>
      <c r="BA441" s="42">
        <f>IF(O441&lt;&gt;"",IF(LEFT(O441,1)="S", Calculs!$C$54,0),0)</f>
        <v>0</v>
      </c>
      <c r="BB441" s="42">
        <f>IF(P441&lt;&gt;"",IF(LEFT(P441,1)="S", Calculs!$C$53,0),0)</f>
        <v>0</v>
      </c>
      <c r="BC441" s="229" t="str">
        <f t="shared" si="123"/>
        <v/>
      </c>
      <c r="BD441" s="220">
        <f>IF(A441="",0, IF(BK441="S",COUNTIF($BC$17:BC441,BC441),0))</f>
        <v>0</v>
      </c>
      <c r="BE441" s="42">
        <f xml:space="preserve"> IF(Q441&lt;&gt;"",IF(Q441&lt;&gt;"Sense monitor",VLOOKUP(_xlfn.CONCAT(LEFT(Q441,2),IF(BF441="NO",".SA",".AA")),Calculs!$B$41:$C$48,2,FALSE),0),0)</f>
        <v>0</v>
      </c>
      <c r="BF441" s="42" t="str">
        <f t="shared" si="124"/>
        <v>NO</v>
      </c>
      <c r="BG441" s="43" t="str">
        <f t="shared" si="132"/>
        <v/>
      </c>
      <c r="BH441" s="42">
        <f>SUMIF(Calculs!$B$32:$B$36,TRIM(BG441),Calculs!$C$32:$C$36)</f>
        <v>0</v>
      </c>
      <c r="BI441" s="42">
        <f>IF(T441&lt;&gt;"",IF(LEFT(T441,1)="S", SUMIF(Calculs!$B$67:$B$70, TRIM(BG441), Calculs!$C$67:$C$70),0),0)</f>
        <v>0</v>
      </c>
      <c r="BJ441" s="40" t="str">
        <f t="shared" si="133"/>
        <v>N</v>
      </c>
      <c r="BK441" s="219" t="str">
        <f t="shared" si="125"/>
        <v>N</v>
      </c>
      <c r="BL441" s="42">
        <f t="shared" si="134"/>
        <v>0</v>
      </c>
      <c r="BM441" s="42"/>
      <c r="BN441" s="42"/>
      <c r="BO441" s="42">
        <f>IF(B441="",0,IF(AND(BJ441="S",AR441=1), VLOOKUP(B441,Calculs!$B$94:$D$99,3), 0) + IF(AND(BK441="S",BD441=1), VLOOKUP(B441,Calculs!$B$94:$F$99,5), 0))</f>
        <v>0</v>
      </c>
      <c r="BP441" s="40" t="str">
        <f t="shared" si="126"/>
        <v/>
      </c>
      <c r="BQ441" s="219" t="str">
        <f t="shared" si="127"/>
        <v/>
      </c>
      <c r="BR441" s="264" t="str">
        <f t="shared" si="128"/>
        <v/>
      </c>
      <c r="BS441" s="264" t="str">
        <f t="shared" si="129"/>
        <v/>
      </c>
    </row>
    <row r="442" spans="1:71" ht="12.75" customHeight="1">
      <c r="A442" s="217" t="str">
        <f>IF(' Peticions ET'!A432="", "",' Peticions ET'!A432)</f>
        <v/>
      </c>
      <c r="B442" s="167" t="str">
        <f t="shared" si="130"/>
        <v/>
      </c>
      <c r="C442" s="167" t="str">
        <f>IF(' Peticions ET'!B432="", "",' Peticions ET'!B432)</f>
        <v/>
      </c>
      <c r="D442" s="167" t="str">
        <f>IF(' Peticions ET'!C432="", "",' Peticions ET'!C432)</f>
        <v/>
      </c>
      <c r="E442" s="167" t="str">
        <f>IF(' Peticions ET'!D432="", "",' Peticions ET'!D432)</f>
        <v/>
      </c>
      <c r="F442" s="166" t="str">
        <f>IF(' Peticions ET'!E432="", "",' Peticions ET'!E432)</f>
        <v/>
      </c>
      <c r="G442" s="166" t="str">
        <f>IF(' Peticions ET'!F432="", "",' Peticions ET'!F432)</f>
        <v/>
      </c>
      <c r="H442" s="30" t="str">
        <f>IF(' Peticions ET'!G432="", "",' Peticions ET'!G432)</f>
        <v/>
      </c>
      <c r="I442" s="40" t="str">
        <f>IF(' Peticions ET'!H432="", "",' Peticions ET'!H432)</f>
        <v/>
      </c>
      <c r="J442" s="40" t="str">
        <f>IF(' Peticions ET'!I432="", "",' Peticions ET'!I432)</f>
        <v/>
      </c>
      <c r="K442" s="40" t="str">
        <f>IF(' Peticions ET'!J432="", "",' Peticions ET'!J432)</f>
        <v/>
      </c>
      <c r="L442" s="30" t="str">
        <f>IF(' Peticions ET'!K432="", "",' Peticions ET'!K432)</f>
        <v/>
      </c>
      <c r="M442" s="30" t="str">
        <f>IF(' Peticions ET'!L432="", "",' Peticions ET'!L432)</f>
        <v/>
      </c>
      <c r="N442" s="30" t="str">
        <f>IF(' Peticions ET'!M432="", "",' Peticions ET'!M432)</f>
        <v/>
      </c>
      <c r="O442" s="40" t="str">
        <f>IF(' Peticions ET'!O432="", "",' Peticions ET'!O432)</f>
        <v/>
      </c>
      <c r="P442" s="7" t="str">
        <f>IF(' Peticions ET'!N432="", "",' Peticions ET'!N432)</f>
        <v/>
      </c>
      <c r="Q442" s="31" t="str">
        <f>IF(' Peticions ET'!R432="", "",' Peticions ET'!R432)</f>
        <v/>
      </c>
      <c r="R442" s="31" t="str">
        <f>IF(' Peticions ET'!S432="", "",' Peticions ET'!S432)</f>
        <v/>
      </c>
      <c r="S442" t="str">
        <f>IF(' Peticions ET'!P432="", "",' Peticions ET'!P432)</f>
        <v/>
      </c>
      <c r="T442" s="264" t="str">
        <f>IF(' Peticions ET'!Q432="", "",' Peticions ET'!Q432)</f>
        <v/>
      </c>
      <c r="U442" s="1"/>
      <c r="V442" s="1"/>
      <c r="W442" s="3"/>
      <c r="X442" s="31"/>
      <c r="Y442" s="31"/>
      <c r="Z442" s="31"/>
      <c r="AA442" s="32"/>
      <c r="AB442" s="33"/>
      <c r="AC442" s="33"/>
      <c r="AD442" s="33"/>
      <c r="AE442" s="33"/>
      <c r="AF442" s="34"/>
      <c r="AG442" s="34"/>
      <c r="AH442" s="34"/>
      <c r="AI442" s="34"/>
      <c r="AJ442" s="35" t="str">
        <f>IF(' Peticions ET'!Z432="", "",' Peticions ET'!Z432)</f>
        <v/>
      </c>
      <c r="AK442" s="143"/>
      <c r="AL442" s="36"/>
      <c r="AM442" s="37" t="str">
        <f t="shared" si="116"/>
        <v/>
      </c>
      <c r="AN442" s="38" t="str">
        <f t="shared" si="117"/>
        <v/>
      </c>
      <c r="AO442" s="39" t="str">
        <f t="shared" si="118"/>
        <v/>
      </c>
      <c r="AP442" s="40" t="str">
        <f t="shared" si="119"/>
        <v/>
      </c>
      <c r="AQ442" s="229" t="str">
        <f t="shared" si="120"/>
        <v/>
      </c>
      <c r="AR442" s="220">
        <f>IF(A442="",0,IF(BJ442="S",COUNTIF($AQ$17:AQ442,AQ442),0))</f>
        <v>0</v>
      </c>
      <c r="AS442" s="41" t="str">
        <f t="shared" si="131"/>
        <v/>
      </c>
      <c r="AT442" s="42">
        <f xml:space="preserve"> IF(AS442&lt;&gt;"",VLOOKUP(AS442,Calculs!$B$2:$C$34,2,FALSE),0)</f>
        <v>0</v>
      </c>
      <c r="AU442" s="42">
        <f>IF(I442&lt;&gt;"",IF(LEFT(I442,1)="S", Calculs!$C$63,0),0)</f>
        <v>0</v>
      </c>
      <c r="AV442" s="42">
        <f>IF(J442&lt;&gt;"",IF(LEFT(J442,1)="S", Calculs!$C$53,0),0)</f>
        <v>0</v>
      </c>
      <c r="AW442" s="42">
        <f>IF(K442&lt;&gt;"",IF(LEFT(K442,1)="S", Calculs!$C$54,0),0)</f>
        <v>0</v>
      </c>
      <c r="AX442" s="43" t="str">
        <f t="shared" si="121"/>
        <v/>
      </c>
      <c r="AY442" s="43" t="str">
        <f t="shared" si="122"/>
        <v/>
      </c>
      <c r="AZ442" s="43">
        <f>SUMIF(Calculs!$B$2:$B$34,AX442,Calculs!$C$2:$C$34)</f>
        <v>0</v>
      </c>
      <c r="BA442" s="42">
        <f>IF(O442&lt;&gt;"",IF(LEFT(O442,1)="S", Calculs!$C$54,0),0)</f>
        <v>0</v>
      </c>
      <c r="BB442" s="42">
        <f>IF(P442&lt;&gt;"",IF(LEFT(P442,1)="S", Calculs!$C$53,0),0)</f>
        <v>0</v>
      </c>
      <c r="BC442" s="229" t="str">
        <f t="shared" si="123"/>
        <v/>
      </c>
      <c r="BD442" s="220">
        <f>IF(A442="",0, IF(BK442="S",COUNTIF($BC$17:BC442,BC442),0))</f>
        <v>0</v>
      </c>
      <c r="BE442" s="42">
        <f xml:space="preserve"> IF(Q442&lt;&gt;"",IF(Q442&lt;&gt;"Sense monitor",VLOOKUP(_xlfn.CONCAT(LEFT(Q442,2),IF(BF442="NO",".SA",".AA")),Calculs!$B$41:$C$48,2,FALSE),0),0)</f>
        <v>0</v>
      </c>
      <c r="BF442" s="42" t="str">
        <f t="shared" si="124"/>
        <v>NO</v>
      </c>
      <c r="BG442" s="43" t="str">
        <f t="shared" si="132"/>
        <v/>
      </c>
      <c r="BH442" s="42">
        <f>SUMIF(Calculs!$B$32:$B$36,TRIM(BG442),Calculs!$C$32:$C$36)</f>
        <v>0</v>
      </c>
      <c r="BI442" s="42">
        <f>IF(T442&lt;&gt;"",IF(LEFT(T442,1)="S", SUMIF(Calculs!$B$67:$B$70, TRIM(BG442), Calculs!$C$67:$C$70),0),0)</f>
        <v>0</v>
      </c>
      <c r="BJ442" s="40" t="str">
        <f t="shared" si="133"/>
        <v>N</v>
      </c>
      <c r="BK442" s="219" t="str">
        <f t="shared" si="125"/>
        <v>N</v>
      </c>
      <c r="BL442" s="42">
        <f t="shared" si="134"/>
        <v>0</v>
      </c>
      <c r="BM442" s="42"/>
      <c r="BN442" s="42"/>
      <c r="BO442" s="42">
        <f>IF(B442="",0,IF(AND(BJ442="S",AR442=1), VLOOKUP(B442,Calculs!$B$94:$D$99,3), 0) + IF(AND(BK442="S",BD442=1), VLOOKUP(B442,Calculs!$B$94:$F$99,5), 0))</f>
        <v>0</v>
      </c>
      <c r="BP442" s="40" t="str">
        <f t="shared" si="126"/>
        <v/>
      </c>
      <c r="BQ442" s="219" t="str">
        <f t="shared" si="127"/>
        <v/>
      </c>
      <c r="BR442" s="264" t="str">
        <f t="shared" si="128"/>
        <v/>
      </c>
      <c r="BS442" s="264" t="str">
        <f t="shared" si="129"/>
        <v/>
      </c>
    </row>
    <row r="443" spans="1:71" ht="12.75" customHeight="1">
      <c r="A443" s="217" t="str">
        <f>IF(' Peticions ET'!A433="", "",' Peticions ET'!A433)</f>
        <v/>
      </c>
      <c r="B443" s="167" t="str">
        <f t="shared" si="130"/>
        <v/>
      </c>
      <c r="C443" s="167" t="str">
        <f>IF(' Peticions ET'!B433="", "",' Peticions ET'!B433)</f>
        <v/>
      </c>
      <c r="D443" s="167" t="str">
        <f>IF(' Peticions ET'!C433="", "",' Peticions ET'!C433)</f>
        <v/>
      </c>
      <c r="E443" s="167" t="str">
        <f>IF(' Peticions ET'!D433="", "",' Peticions ET'!D433)</f>
        <v/>
      </c>
      <c r="F443" s="166" t="str">
        <f>IF(' Peticions ET'!E433="", "",' Peticions ET'!E433)</f>
        <v/>
      </c>
      <c r="G443" s="166" t="str">
        <f>IF(' Peticions ET'!F433="", "",' Peticions ET'!F433)</f>
        <v/>
      </c>
      <c r="H443" s="30" t="str">
        <f>IF(' Peticions ET'!G433="", "",' Peticions ET'!G433)</f>
        <v/>
      </c>
      <c r="I443" s="40" t="str">
        <f>IF(' Peticions ET'!H433="", "",' Peticions ET'!H433)</f>
        <v/>
      </c>
      <c r="J443" s="40" t="str">
        <f>IF(' Peticions ET'!I433="", "",' Peticions ET'!I433)</f>
        <v/>
      </c>
      <c r="K443" s="40" t="str">
        <f>IF(' Peticions ET'!J433="", "",' Peticions ET'!J433)</f>
        <v/>
      </c>
      <c r="L443" s="30" t="str">
        <f>IF(' Peticions ET'!K433="", "",' Peticions ET'!K433)</f>
        <v/>
      </c>
      <c r="M443" s="30" t="str">
        <f>IF(' Peticions ET'!L433="", "",' Peticions ET'!L433)</f>
        <v/>
      </c>
      <c r="N443" s="30" t="str">
        <f>IF(' Peticions ET'!M433="", "",' Peticions ET'!M433)</f>
        <v/>
      </c>
      <c r="O443" s="40" t="str">
        <f>IF(' Peticions ET'!O433="", "",' Peticions ET'!O433)</f>
        <v/>
      </c>
      <c r="P443" s="7" t="str">
        <f>IF(' Peticions ET'!N433="", "",' Peticions ET'!N433)</f>
        <v/>
      </c>
      <c r="Q443" s="31" t="str">
        <f>IF(' Peticions ET'!R433="", "",' Peticions ET'!R433)</f>
        <v/>
      </c>
      <c r="R443" s="31" t="str">
        <f>IF(' Peticions ET'!S433="", "",' Peticions ET'!S433)</f>
        <v/>
      </c>
      <c r="S443" t="str">
        <f>IF(' Peticions ET'!P433="", "",' Peticions ET'!P433)</f>
        <v/>
      </c>
      <c r="T443" s="264" t="str">
        <f>IF(' Peticions ET'!Q433="", "",' Peticions ET'!Q433)</f>
        <v/>
      </c>
      <c r="U443" s="1"/>
      <c r="V443" s="1"/>
      <c r="W443" s="3"/>
      <c r="X443" s="31"/>
      <c r="Y443" s="31"/>
      <c r="Z443" s="31"/>
      <c r="AA443" s="32"/>
      <c r="AB443" s="33"/>
      <c r="AC443" s="33"/>
      <c r="AD443" s="33"/>
      <c r="AE443" s="33"/>
      <c r="AF443" s="34"/>
      <c r="AG443" s="34"/>
      <c r="AH443" s="34"/>
      <c r="AI443" s="34"/>
      <c r="AJ443" s="35" t="str">
        <f>IF(' Peticions ET'!Z433="", "",' Peticions ET'!Z433)</f>
        <v/>
      </c>
      <c r="AK443" s="143"/>
      <c r="AL443" s="36"/>
      <c r="AM443" s="37" t="str">
        <f t="shared" si="116"/>
        <v/>
      </c>
      <c r="AN443" s="38" t="str">
        <f t="shared" si="117"/>
        <v/>
      </c>
      <c r="AO443" s="39" t="str">
        <f t="shared" si="118"/>
        <v/>
      </c>
      <c r="AP443" s="40" t="str">
        <f t="shared" si="119"/>
        <v/>
      </c>
      <c r="AQ443" s="229" t="str">
        <f t="shared" si="120"/>
        <v/>
      </c>
      <c r="AR443" s="220">
        <f>IF(A443="",0,IF(BJ443="S",COUNTIF($AQ$17:AQ443,AQ443),0))</f>
        <v>0</v>
      </c>
      <c r="AS443" s="41" t="str">
        <f t="shared" si="131"/>
        <v/>
      </c>
      <c r="AT443" s="42">
        <f xml:space="preserve"> IF(AS443&lt;&gt;"",VLOOKUP(AS443,Calculs!$B$2:$C$34,2,FALSE),0)</f>
        <v>0</v>
      </c>
      <c r="AU443" s="42">
        <f>IF(I443&lt;&gt;"",IF(LEFT(I443,1)="S", Calculs!$C$63,0),0)</f>
        <v>0</v>
      </c>
      <c r="AV443" s="42">
        <f>IF(J443&lt;&gt;"",IF(LEFT(J443,1)="S", Calculs!$C$53,0),0)</f>
        <v>0</v>
      </c>
      <c r="AW443" s="42">
        <f>IF(K443&lt;&gt;"",IF(LEFT(K443,1)="S", Calculs!$C$54,0),0)</f>
        <v>0</v>
      </c>
      <c r="AX443" s="43" t="str">
        <f t="shared" si="121"/>
        <v/>
      </c>
      <c r="AY443" s="43" t="str">
        <f t="shared" si="122"/>
        <v/>
      </c>
      <c r="AZ443" s="43">
        <f>SUMIF(Calculs!$B$2:$B$34,AX443,Calculs!$C$2:$C$34)</f>
        <v>0</v>
      </c>
      <c r="BA443" s="42">
        <f>IF(O443&lt;&gt;"",IF(LEFT(O443,1)="S", Calculs!$C$54,0),0)</f>
        <v>0</v>
      </c>
      <c r="BB443" s="42">
        <f>IF(P443&lt;&gt;"",IF(LEFT(P443,1)="S", Calculs!$C$53,0),0)</f>
        <v>0</v>
      </c>
      <c r="BC443" s="229" t="str">
        <f t="shared" si="123"/>
        <v/>
      </c>
      <c r="BD443" s="220">
        <f>IF(A443="",0, IF(BK443="S",COUNTIF($BC$17:BC443,BC443),0))</f>
        <v>0</v>
      </c>
      <c r="BE443" s="42">
        <f xml:space="preserve"> IF(Q443&lt;&gt;"",IF(Q443&lt;&gt;"Sense monitor",VLOOKUP(_xlfn.CONCAT(LEFT(Q443,2),IF(BF443="NO",".SA",".AA")),Calculs!$B$41:$C$48,2,FALSE),0),0)</f>
        <v>0</v>
      </c>
      <c r="BF443" s="42" t="str">
        <f t="shared" si="124"/>
        <v>NO</v>
      </c>
      <c r="BG443" s="43" t="str">
        <f t="shared" si="132"/>
        <v/>
      </c>
      <c r="BH443" s="42">
        <f>SUMIF(Calculs!$B$32:$B$36,TRIM(BG443),Calculs!$C$32:$C$36)</f>
        <v>0</v>
      </c>
      <c r="BI443" s="42">
        <f>IF(T443&lt;&gt;"",IF(LEFT(T443,1)="S", SUMIF(Calculs!$B$67:$B$70, TRIM(BG443), Calculs!$C$67:$C$70),0),0)</f>
        <v>0</v>
      </c>
      <c r="BJ443" s="40" t="str">
        <f t="shared" si="133"/>
        <v>N</v>
      </c>
      <c r="BK443" s="219" t="str">
        <f t="shared" si="125"/>
        <v>N</v>
      </c>
      <c r="BL443" s="42">
        <f t="shared" si="134"/>
        <v>0</v>
      </c>
      <c r="BM443" s="42"/>
      <c r="BN443" s="42"/>
      <c r="BO443" s="42">
        <f>IF(B443="",0,IF(AND(BJ443="S",AR443=1), VLOOKUP(B443,Calculs!$B$94:$D$99,3), 0) + IF(AND(BK443="S",BD443=1), VLOOKUP(B443,Calculs!$B$94:$F$99,5), 0))</f>
        <v>0</v>
      </c>
      <c r="BP443" s="40" t="str">
        <f t="shared" si="126"/>
        <v/>
      </c>
      <c r="BQ443" s="219" t="str">
        <f t="shared" si="127"/>
        <v/>
      </c>
      <c r="BR443" s="264" t="str">
        <f t="shared" si="128"/>
        <v/>
      </c>
      <c r="BS443" s="264" t="str">
        <f t="shared" si="129"/>
        <v/>
      </c>
    </row>
    <row r="444" spans="1:71" ht="12.75" customHeight="1">
      <c r="A444" s="217" t="str">
        <f>IF(' Peticions ET'!A434="", "",' Peticions ET'!A434)</f>
        <v/>
      </c>
      <c r="B444" s="167" t="str">
        <f t="shared" si="130"/>
        <v/>
      </c>
      <c r="C444" s="167" t="str">
        <f>IF(' Peticions ET'!B434="", "",' Peticions ET'!B434)</f>
        <v/>
      </c>
      <c r="D444" s="167" t="str">
        <f>IF(' Peticions ET'!C434="", "",' Peticions ET'!C434)</f>
        <v/>
      </c>
      <c r="E444" s="167" t="str">
        <f>IF(' Peticions ET'!D434="", "",' Peticions ET'!D434)</f>
        <v/>
      </c>
      <c r="F444" s="166" t="str">
        <f>IF(' Peticions ET'!E434="", "",' Peticions ET'!E434)</f>
        <v/>
      </c>
      <c r="G444" s="166" t="str">
        <f>IF(' Peticions ET'!F434="", "",' Peticions ET'!F434)</f>
        <v/>
      </c>
      <c r="H444" s="30" t="str">
        <f>IF(' Peticions ET'!G434="", "",' Peticions ET'!G434)</f>
        <v/>
      </c>
      <c r="I444" s="40" t="str">
        <f>IF(' Peticions ET'!H434="", "",' Peticions ET'!H434)</f>
        <v/>
      </c>
      <c r="J444" s="40" t="str">
        <f>IF(' Peticions ET'!I434="", "",' Peticions ET'!I434)</f>
        <v/>
      </c>
      <c r="K444" s="40" t="str">
        <f>IF(' Peticions ET'!J434="", "",' Peticions ET'!J434)</f>
        <v/>
      </c>
      <c r="L444" s="30" t="str">
        <f>IF(' Peticions ET'!K434="", "",' Peticions ET'!K434)</f>
        <v/>
      </c>
      <c r="M444" s="30" t="str">
        <f>IF(' Peticions ET'!L434="", "",' Peticions ET'!L434)</f>
        <v/>
      </c>
      <c r="N444" s="30" t="str">
        <f>IF(' Peticions ET'!M434="", "",' Peticions ET'!M434)</f>
        <v/>
      </c>
      <c r="O444" s="40" t="str">
        <f>IF(' Peticions ET'!O434="", "",' Peticions ET'!O434)</f>
        <v/>
      </c>
      <c r="P444" s="7" t="str">
        <f>IF(' Peticions ET'!N434="", "",' Peticions ET'!N434)</f>
        <v/>
      </c>
      <c r="Q444" s="31" t="str">
        <f>IF(' Peticions ET'!R434="", "",' Peticions ET'!R434)</f>
        <v/>
      </c>
      <c r="R444" s="31" t="str">
        <f>IF(' Peticions ET'!S434="", "",' Peticions ET'!S434)</f>
        <v/>
      </c>
      <c r="S444" t="str">
        <f>IF(' Peticions ET'!P434="", "",' Peticions ET'!P434)</f>
        <v/>
      </c>
      <c r="T444" s="264" t="str">
        <f>IF(' Peticions ET'!Q434="", "",' Peticions ET'!Q434)</f>
        <v/>
      </c>
      <c r="U444" s="1"/>
      <c r="V444" s="1"/>
      <c r="W444" s="3"/>
      <c r="X444" s="31"/>
      <c r="Y444" s="31"/>
      <c r="Z444" s="31"/>
      <c r="AA444" s="32"/>
      <c r="AB444" s="33"/>
      <c r="AC444" s="33"/>
      <c r="AD444" s="33"/>
      <c r="AE444" s="33"/>
      <c r="AF444" s="34"/>
      <c r="AG444" s="34"/>
      <c r="AH444" s="34"/>
      <c r="AI444" s="34"/>
      <c r="AJ444" s="35" t="str">
        <f>IF(' Peticions ET'!Z434="", "",' Peticions ET'!Z434)</f>
        <v/>
      </c>
      <c r="AK444" s="143"/>
      <c r="AL444" s="36"/>
      <c r="AM444" s="37" t="str">
        <f t="shared" si="116"/>
        <v/>
      </c>
      <c r="AN444" s="38" t="str">
        <f t="shared" si="117"/>
        <v/>
      </c>
      <c r="AO444" s="39" t="str">
        <f t="shared" si="118"/>
        <v/>
      </c>
      <c r="AP444" s="40" t="str">
        <f t="shared" si="119"/>
        <v/>
      </c>
      <c r="AQ444" s="229" t="str">
        <f t="shared" si="120"/>
        <v/>
      </c>
      <c r="AR444" s="220">
        <f>IF(A444="",0,IF(BJ444="S",COUNTIF($AQ$17:AQ444,AQ444),0))</f>
        <v>0</v>
      </c>
      <c r="AS444" s="41" t="str">
        <f t="shared" si="131"/>
        <v/>
      </c>
      <c r="AT444" s="42">
        <f xml:space="preserve"> IF(AS444&lt;&gt;"",VLOOKUP(AS444,Calculs!$B$2:$C$34,2,FALSE),0)</f>
        <v>0</v>
      </c>
      <c r="AU444" s="42">
        <f>IF(I444&lt;&gt;"",IF(LEFT(I444,1)="S", Calculs!$C$63,0),0)</f>
        <v>0</v>
      </c>
      <c r="AV444" s="42">
        <f>IF(J444&lt;&gt;"",IF(LEFT(J444,1)="S", Calculs!$C$53,0),0)</f>
        <v>0</v>
      </c>
      <c r="AW444" s="42">
        <f>IF(K444&lt;&gt;"",IF(LEFT(K444,1)="S", Calculs!$C$54,0),0)</f>
        <v>0</v>
      </c>
      <c r="AX444" s="43" t="str">
        <f t="shared" si="121"/>
        <v/>
      </c>
      <c r="AY444" s="43" t="str">
        <f t="shared" si="122"/>
        <v/>
      </c>
      <c r="AZ444" s="43">
        <f>SUMIF(Calculs!$B$2:$B$34,AX444,Calculs!$C$2:$C$34)</f>
        <v>0</v>
      </c>
      <c r="BA444" s="42">
        <f>IF(O444&lt;&gt;"",IF(LEFT(O444,1)="S", Calculs!$C$54,0),0)</f>
        <v>0</v>
      </c>
      <c r="BB444" s="42">
        <f>IF(P444&lt;&gt;"",IF(LEFT(P444,1)="S", Calculs!$C$53,0),0)</f>
        <v>0</v>
      </c>
      <c r="BC444" s="229" t="str">
        <f t="shared" si="123"/>
        <v/>
      </c>
      <c r="BD444" s="220">
        <f>IF(A444="",0, IF(BK444="S",COUNTIF($BC$17:BC444,BC444),0))</f>
        <v>0</v>
      </c>
      <c r="BE444" s="42">
        <f xml:space="preserve"> IF(Q444&lt;&gt;"",IF(Q444&lt;&gt;"Sense monitor",VLOOKUP(_xlfn.CONCAT(LEFT(Q444,2),IF(BF444="NO",".SA",".AA")),Calculs!$B$41:$C$48,2,FALSE),0),0)</f>
        <v>0</v>
      </c>
      <c r="BF444" s="42" t="str">
        <f t="shared" si="124"/>
        <v>NO</v>
      </c>
      <c r="BG444" s="43" t="str">
        <f t="shared" si="132"/>
        <v/>
      </c>
      <c r="BH444" s="42">
        <f>SUMIF(Calculs!$B$32:$B$36,TRIM(BG444),Calculs!$C$32:$C$36)</f>
        <v>0</v>
      </c>
      <c r="BI444" s="42">
        <f>IF(T444&lt;&gt;"",IF(LEFT(T444,1)="S", SUMIF(Calculs!$B$67:$B$70, TRIM(BG444), Calculs!$C$67:$C$70),0),0)</f>
        <v>0</v>
      </c>
      <c r="BJ444" s="40" t="str">
        <f t="shared" si="133"/>
        <v>N</v>
      </c>
      <c r="BK444" s="219" t="str">
        <f t="shared" si="125"/>
        <v>N</v>
      </c>
      <c r="BL444" s="42">
        <f t="shared" si="134"/>
        <v>0</v>
      </c>
      <c r="BM444" s="42"/>
      <c r="BN444" s="42"/>
      <c r="BO444" s="42">
        <f>IF(B444="",0,IF(AND(BJ444="S",AR444=1), VLOOKUP(B444,Calculs!$B$94:$D$99,3), 0) + IF(AND(BK444="S",BD444=1), VLOOKUP(B444,Calculs!$B$94:$F$99,5), 0))</f>
        <v>0</v>
      </c>
      <c r="BP444" s="40" t="str">
        <f t="shared" si="126"/>
        <v/>
      </c>
      <c r="BQ444" s="219" t="str">
        <f t="shared" si="127"/>
        <v/>
      </c>
      <c r="BR444" s="264" t="str">
        <f t="shared" si="128"/>
        <v/>
      </c>
      <c r="BS444" s="264" t="str">
        <f t="shared" si="129"/>
        <v/>
      </c>
    </row>
    <row r="445" spans="1:71" ht="12.75" customHeight="1">
      <c r="A445" s="217" t="str">
        <f>IF(' Peticions ET'!A435="", "",' Peticions ET'!A435)</f>
        <v/>
      </c>
      <c r="B445" s="167" t="str">
        <f t="shared" si="130"/>
        <v/>
      </c>
      <c r="C445" s="167" t="str">
        <f>IF(' Peticions ET'!B435="", "",' Peticions ET'!B435)</f>
        <v/>
      </c>
      <c r="D445" s="167" t="str">
        <f>IF(' Peticions ET'!C435="", "",' Peticions ET'!C435)</f>
        <v/>
      </c>
      <c r="E445" s="167" t="str">
        <f>IF(' Peticions ET'!D435="", "",' Peticions ET'!D435)</f>
        <v/>
      </c>
      <c r="F445" s="166" t="str">
        <f>IF(' Peticions ET'!E435="", "",' Peticions ET'!E435)</f>
        <v/>
      </c>
      <c r="G445" s="166" t="str">
        <f>IF(' Peticions ET'!F435="", "",' Peticions ET'!F435)</f>
        <v/>
      </c>
      <c r="H445" s="30" t="str">
        <f>IF(' Peticions ET'!G435="", "",' Peticions ET'!G435)</f>
        <v/>
      </c>
      <c r="I445" s="40" t="str">
        <f>IF(' Peticions ET'!H435="", "",' Peticions ET'!H435)</f>
        <v/>
      </c>
      <c r="J445" s="40" t="str">
        <f>IF(' Peticions ET'!I435="", "",' Peticions ET'!I435)</f>
        <v/>
      </c>
      <c r="K445" s="40" t="str">
        <f>IF(' Peticions ET'!J435="", "",' Peticions ET'!J435)</f>
        <v/>
      </c>
      <c r="L445" s="30" t="str">
        <f>IF(' Peticions ET'!K435="", "",' Peticions ET'!K435)</f>
        <v/>
      </c>
      <c r="M445" s="30" t="str">
        <f>IF(' Peticions ET'!L435="", "",' Peticions ET'!L435)</f>
        <v/>
      </c>
      <c r="N445" s="30" t="str">
        <f>IF(' Peticions ET'!M435="", "",' Peticions ET'!M435)</f>
        <v/>
      </c>
      <c r="O445" s="40" t="str">
        <f>IF(' Peticions ET'!O435="", "",' Peticions ET'!O435)</f>
        <v/>
      </c>
      <c r="P445" s="7" t="str">
        <f>IF(' Peticions ET'!N435="", "",' Peticions ET'!N435)</f>
        <v/>
      </c>
      <c r="Q445" s="31" t="str">
        <f>IF(' Peticions ET'!R435="", "",' Peticions ET'!R435)</f>
        <v/>
      </c>
      <c r="R445" s="31" t="str">
        <f>IF(' Peticions ET'!S435="", "",' Peticions ET'!S435)</f>
        <v/>
      </c>
      <c r="S445" t="str">
        <f>IF(' Peticions ET'!P435="", "",' Peticions ET'!P435)</f>
        <v/>
      </c>
      <c r="T445" s="264" t="str">
        <f>IF(' Peticions ET'!Q435="", "",' Peticions ET'!Q435)</f>
        <v/>
      </c>
      <c r="U445" s="1"/>
      <c r="V445" s="1"/>
      <c r="W445" s="3"/>
      <c r="X445" s="31"/>
      <c r="Y445" s="31"/>
      <c r="Z445" s="31"/>
      <c r="AA445" s="32"/>
      <c r="AB445" s="33"/>
      <c r="AC445" s="33"/>
      <c r="AD445" s="33"/>
      <c r="AE445" s="33"/>
      <c r="AF445" s="34"/>
      <c r="AG445" s="34"/>
      <c r="AH445" s="34"/>
      <c r="AI445" s="34"/>
      <c r="AJ445" s="35" t="str">
        <f>IF(' Peticions ET'!Z435="", "",' Peticions ET'!Z435)</f>
        <v/>
      </c>
      <c r="AK445" s="143"/>
      <c r="AL445" s="36"/>
      <c r="AM445" s="37" t="str">
        <f t="shared" si="116"/>
        <v/>
      </c>
      <c r="AN445" s="38" t="str">
        <f t="shared" si="117"/>
        <v/>
      </c>
      <c r="AO445" s="39" t="str">
        <f t="shared" si="118"/>
        <v/>
      </c>
      <c r="AP445" s="40" t="str">
        <f t="shared" si="119"/>
        <v/>
      </c>
      <c r="AQ445" s="229" t="str">
        <f t="shared" si="120"/>
        <v/>
      </c>
      <c r="AR445" s="220">
        <f>IF(A445="",0,IF(BJ445="S",COUNTIF($AQ$17:AQ445,AQ445),0))</f>
        <v>0</v>
      </c>
      <c r="AS445" s="41" t="str">
        <f t="shared" si="131"/>
        <v/>
      </c>
      <c r="AT445" s="42">
        <f xml:space="preserve"> IF(AS445&lt;&gt;"",VLOOKUP(AS445,Calculs!$B$2:$C$34,2,FALSE),0)</f>
        <v>0</v>
      </c>
      <c r="AU445" s="42">
        <f>IF(I445&lt;&gt;"",IF(LEFT(I445,1)="S", Calculs!$C$63,0),0)</f>
        <v>0</v>
      </c>
      <c r="AV445" s="42">
        <f>IF(J445&lt;&gt;"",IF(LEFT(J445,1)="S", Calculs!$C$53,0),0)</f>
        <v>0</v>
      </c>
      <c r="AW445" s="42">
        <f>IF(K445&lt;&gt;"",IF(LEFT(K445,1)="S", Calculs!$C$54,0),0)</f>
        <v>0</v>
      </c>
      <c r="AX445" s="43" t="str">
        <f t="shared" si="121"/>
        <v/>
      </c>
      <c r="AY445" s="43" t="str">
        <f t="shared" si="122"/>
        <v/>
      </c>
      <c r="AZ445" s="43">
        <f>SUMIF(Calculs!$B$2:$B$34,AX445,Calculs!$C$2:$C$34)</f>
        <v>0</v>
      </c>
      <c r="BA445" s="42">
        <f>IF(O445&lt;&gt;"",IF(LEFT(O445,1)="S", Calculs!$C$54,0),0)</f>
        <v>0</v>
      </c>
      <c r="BB445" s="42">
        <f>IF(P445&lt;&gt;"",IF(LEFT(P445,1)="S", Calculs!$C$53,0),0)</f>
        <v>0</v>
      </c>
      <c r="BC445" s="229" t="str">
        <f t="shared" si="123"/>
        <v/>
      </c>
      <c r="BD445" s="220">
        <f>IF(A445="",0, IF(BK445="S",COUNTIF($BC$17:BC445,BC445),0))</f>
        <v>0</v>
      </c>
      <c r="BE445" s="42">
        <f xml:space="preserve"> IF(Q445&lt;&gt;"",IF(Q445&lt;&gt;"Sense monitor",VLOOKUP(_xlfn.CONCAT(LEFT(Q445,2),IF(BF445="NO",".SA",".AA")),Calculs!$B$41:$C$48,2,FALSE),0),0)</f>
        <v>0</v>
      </c>
      <c r="BF445" s="42" t="str">
        <f t="shared" si="124"/>
        <v>NO</v>
      </c>
      <c r="BG445" s="43" t="str">
        <f t="shared" si="132"/>
        <v/>
      </c>
      <c r="BH445" s="42">
        <f>SUMIF(Calculs!$B$32:$B$36,TRIM(BG445),Calculs!$C$32:$C$36)</f>
        <v>0</v>
      </c>
      <c r="BI445" s="42">
        <f>IF(T445&lt;&gt;"",IF(LEFT(T445,1)="S", SUMIF(Calculs!$B$67:$B$70, TRIM(BG445), Calculs!$C$67:$C$70),0),0)</f>
        <v>0</v>
      </c>
      <c r="BJ445" s="40" t="str">
        <f t="shared" si="133"/>
        <v>N</v>
      </c>
      <c r="BK445" s="219" t="str">
        <f t="shared" si="125"/>
        <v>N</v>
      </c>
      <c r="BL445" s="42">
        <f t="shared" si="134"/>
        <v>0</v>
      </c>
      <c r="BM445" s="42"/>
      <c r="BN445" s="42"/>
      <c r="BO445" s="42">
        <f>IF(B445="",0,IF(AND(BJ445="S",AR445=1), VLOOKUP(B445,Calculs!$B$94:$D$99,3), 0) + IF(AND(BK445="S",BD445=1), VLOOKUP(B445,Calculs!$B$94:$F$99,5), 0))</f>
        <v>0</v>
      </c>
      <c r="BP445" s="40" t="str">
        <f t="shared" si="126"/>
        <v/>
      </c>
      <c r="BQ445" s="219" t="str">
        <f t="shared" si="127"/>
        <v/>
      </c>
      <c r="BR445" s="264" t="str">
        <f t="shared" si="128"/>
        <v/>
      </c>
      <c r="BS445" s="264" t="str">
        <f t="shared" si="129"/>
        <v/>
      </c>
    </row>
    <row r="446" spans="1:71" ht="12.75" customHeight="1">
      <c r="A446" s="217" t="str">
        <f>IF(' Peticions ET'!A436="", "",' Peticions ET'!A436)</f>
        <v/>
      </c>
      <c r="B446" s="167" t="str">
        <f t="shared" si="130"/>
        <v/>
      </c>
      <c r="C446" s="167" t="str">
        <f>IF(' Peticions ET'!B436="", "",' Peticions ET'!B436)</f>
        <v/>
      </c>
      <c r="D446" s="167" t="str">
        <f>IF(' Peticions ET'!C436="", "",' Peticions ET'!C436)</f>
        <v/>
      </c>
      <c r="E446" s="167" t="str">
        <f>IF(' Peticions ET'!D436="", "",' Peticions ET'!D436)</f>
        <v/>
      </c>
      <c r="F446" s="166" t="str">
        <f>IF(' Peticions ET'!E436="", "",' Peticions ET'!E436)</f>
        <v/>
      </c>
      <c r="G446" s="166" t="str">
        <f>IF(' Peticions ET'!F436="", "",' Peticions ET'!F436)</f>
        <v/>
      </c>
      <c r="H446" s="30" t="str">
        <f>IF(' Peticions ET'!G436="", "",' Peticions ET'!G436)</f>
        <v/>
      </c>
      <c r="I446" s="40" t="str">
        <f>IF(' Peticions ET'!H436="", "",' Peticions ET'!H436)</f>
        <v/>
      </c>
      <c r="J446" s="40" t="str">
        <f>IF(' Peticions ET'!I436="", "",' Peticions ET'!I436)</f>
        <v/>
      </c>
      <c r="K446" s="40" t="str">
        <f>IF(' Peticions ET'!J436="", "",' Peticions ET'!J436)</f>
        <v/>
      </c>
      <c r="L446" s="30" t="str">
        <f>IF(' Peticions ET'!K436="", "",' Peticions ET'!K436)</f>
        <v/>
      </c>
      <c r="M446" s="30" t="str">
        <f>IF(' Peticions ET'!L436="", "",' Peticions ET'!L436)</f>
        <v/>
      </c>
      <c r="N446" s="30" t="str">
        <f>IF(' Peticions ET'!M436="", "",' Peticions ET'!M436)</f>
        <v/>
      </c>
      <c r="O446" s="40" t="str">
        <f>IF(' Peticions ET'!O436="", "",' Peticions ET'!O436)</f>
        <v/>
      </c>
      <c r="P446" s="7" t="str">
        <f>IF(' Peticions ET'!N436="", "",' Peticions ET'!N436)</f>
        <v/>
      </c>
      <c r="Q446" s="31" t="str">
        <f>IF(' Peticions ET'!R436="", "",' Peticions ET'!R436)</f>
        <v/>
      </c>
      <c r="R446" s="31" t="str">
        <f>IF(' Peticions ET'!S436="", "",' Peticions ET'!S436)</f>
        <v/>
      </c>
      <c r="S446" t="str">
        <f>IF(' Peticions ET'!P436="", "",' Peticions ET'!P436)</f>
        <v/>
      </c>
      <c r="T446" s="264" t="str">
        <f>IF(' Peticions ET'!Q436="", "",' Peticions ET'!Q436)</f>
        <v/>
      </c>
      <c r="U446" s="1"/>
      <c r="V446" s="1"/>
      <c r="W446" s="3"/>
      <c r="X446" s="31"/>
      <c r="Y446" s="31"/>
      <c r="Z446" s="31"/>
      <c r="AA446" s="32"/>
      <c r="AB446" s="33"/>
      <c r="AC446" s="33"/>
      <c r="AD446" s="33"/>
      <c r="AE446" s="33"/>
      <c r="AF446" s="34"/>
      <c r="AG446" s="34"/>
      <c r="AH446" s="34"/>
      <c r="AI446" s="34"/>
      <c r="AJ446" s="35" t="str">
        <f>IF(' Peticions ET'!Z436="", "",' Peticions ET'!Z436)</f>
        <v/>
      </c>
      <c r="AK446" s="143"/>
      <c r="AL446" s="36"/>
      <c r="AM446" s="37" t="str">
        <f t="shared" si="116"/>
        <v/>
      </c>
      <c r="AN446" s="38" t="str">
        <f t="shared" si="117"/>
        <v/>
      </c>
      <c r="AO446" s="39" t="str">
        <f t="shared" si="118"/>
        <v/>
      </c>
      <c r="AP446" s="40" t="str">
        <f t="shared" si="119"/>
        <v/>
      </c>
      <c r="AQ446" s="229" t="str">
        <f t="shared" si="120"/>
        <v/>
      </c>
      <c r="AR446" s="220">
        <f>IF(A446="",0,IF(BJ446="S",COUNTIF($AQ$17:AQ446,AQ446),0))</f>
        <v>0</v>
      </c>
      <c r="AS446" s="41" t="str">
        <f t="shared" si="131"/>
        <v/>
      </c>
      <c r="AT446" s="42">
        <f xml:space="preserve"> IF(AS446&lt;&gt;"",VLOOKUP(AS446,Calculs!$B$2:$C$34,2,FALSE),0)</f>
        <v>0</v>
      </c>
      <c r="AU446" s="42">
        <f>IF(I446&lt;&gt;"",IF(LEFT(I446,1)="S", Calculs!$C$63,0),0)</f>
        <v>0</v>
      </c>
      <c r="AV446" s="42">
        <f>IF(J446&lt;&gt;"",IF(LEFT(J446,1)="S", Calculs!$C$53,0),0)</f>
        <v>0</v>
      </c>
      <c r="AW446" s="42">
        <f>IF(K446&lt;&gt;"",IF(LEFT(K446,1)="S", Calculs!$C$54,0),0)</f>
        <v>0</v>
      </c>
      <c r="AX446" s="43" t="str">
        <f t="shared" si="121"/>
        <v/>
      </c>
      <c r="AY446" s="43" t="str">
        <f t="shared" si="122"/>
        <v/>
      </c>
      <c r="AZ446" s="43">
        <f>SUMIF(Calculs!$B$2:$B$34,AX446,Calculs!$C$2:$C$34)</f>
        <v>0</v>
      </c>
      <c r="BA446" s="42">
        <f>IF(O446&lt;&gt;"",IF(LEFT(O446,1)="S", Calculs!$C$54,0),0)</f>
        <v>0</v>
      </c>
      <c r="BB446" s="42">
        <f>IF(P446&lt;&gt;"",IF(LEFT(P446,1)="S", Calculs!$C$53,0),0)</f>
        <v>0</v>
      </c>
      <c r="BC446" s="229" t="str">
        <f t="shared" si="123"/>
        <v/>
      </c>
      <c r="BD446" s="220">
        <f>IF(A446="",0, IF(BK446="S",COUNTIF($BC$17:BC446,BC446),0))</f>
        <v>0</v>
      </c>
      <c r="BE446" s="42">
        <f xml:space="preserve"> IF(Q446&lt;&gt;"",IF(Q446&lt;&gt;"Sense monitor",VLOOKUP(_xlfn.CONCAT(LEFT(Q446,2),IF(BF446="NO",".SA",".AA")),Calculs!$B$41:$C$48,2,FALSE),0),0)</f>
        <v>0</v>
      </c>
      <c r="BF446" s="42" t="str">
        <f t="shared" si="124"/>
        <v>NO</v>
      </c>
      <c r="BG446" s="43" t="str">
        <f t="shared" si="132"/>
        <v/>
      </c>
      <c r="BH446" s="42">
        <f>SUMIF(Calculs!$B$32:$B$36,TRIM(BG446),Calculs!$C$32:$C$36)</f>
        <v>0</v>
      </c>
      <c r="BI446" s="42">
        <f>IF(T446&lt;&gt;"",IF(LEFT(T446,1)="S", SUMIF(Calculs!$B$67:$B$70, TRIM(BG446), Calculs!$C$67:$C$70),0),0)</f>
        <v>0</v>
      </c>
      <c r="BJ446" s="40" t="str">
        <f t="shared" si="133"/>
        <v>N</v>
      </c>
      <c r="BK446" s="219" t="str">
        <f t="shared" si="125"/>
        <v>N</v>
      </c>
      <c r="BL446" s="42">
        <f t="shared" si="134"/>
        <v>0</v>
      </c>
      <c r="BM446" s="42"/>
      <c r="BN446" s="42"/>
      <c r="BO446" s="42">
        <f>IF(B446="",0,IF(AND(BJ446="S",AR446=1), VLOOKUP(B446,Calculs!$B$94:$D$99,3), 0) + IF(AND(BK446="S",BD446=1), VLOOKUP(B446,Calculs!$B$94:$F$99,5), 0))</f>
        <v>0</v>
      </c>
      <c r="BP446" s="40" t="str">
        <f t="shared" si="126"/>
        <v/>
      </c>
      <c r="BQ446" s="219" t="str">
        <f t="shared" si="127"/>
        <v/>
      </c>
      <c r="BR446" s="264" t="str">
        <f t="shared" si="128"/>
        <v/>
      </c>
      <c r="BS446" s="264" t="str">
        <f t="shared" si="129"/>
        <v/>
      </c>
    </row>
    <row r="447" spans="1:71" ht="12.75" customHeight="1">
      <c r="A447" s="217" t="str">
        <f>IF(' Peticions ET'!A437="", "",' Peticions ET'!A437)</f>
        <v/>
      </c>
      <c r="B447" s="167" t="str">
        <f t="shared" si="130"/>
        <v/>
      </c>
      <c r="C447" s="167" t="str">
        <f>IF(' Peticions ET'!B437="", "",' Peticions ET'!B437)</f>
        <v/>
      </c>
      <c r="D447" s="167" t="str">
        <f>IF(' Peticions ET'!C437="", "",' Peticions ET'!C437)</f>
        <v/>
      </c>
      <c r="E447" s="167" t="str">
        <f>IF(' Peticions ET'!D437="", "",' Peticions ET'!D437)</f>
        <v/>
      </c>
      <c r="F447" s="166" t="str">
        <f>IF(' Peticions ET'!E437="", "",' Peticions ET'!E437)</f>
        <v/>
      </c>
      <c r="G447" s="166" t="str">
        <f>IF(' Peticions ET'!F437="", "",' Peticions ET'!F437)</f>
        <v/>
      </c>
      <c r="H447" s="30" t="str">
        <f>IF(' Peticions ET'!G437="", "",' Peticions ET'!G437)</f>
        <v/>
      </c>
      <c r="I447" s="40" t="str">
        <f>IF(' Peticions ET'!H437="", "",' Peticions ET'!H437)</f>
        <v/>
      </c>
      <c r="J447" s="40" t="str">
        <f>IF(' Peticions ET'!I437="", "",' Peticions ET'!I437)</f>
        <v/>
      </c>
      <c r="K447" s="40" t="str">
        <f>IF(' Peticions ET'!J437="", "",' Peticions ET'!J437)</f>
        <v/>
      </c>
      <c r="L447" s="30" t="str">
        <f>IF(' Peticions ET'!K437="", "",' Peticions ET'!K437)</f>
        <v/>
      </c>
      <c r="M447" s="30" t="str">
        <f>IF(' Peticions ET'!L437="", "",' Peticions ET'!L437)</f>
        <v/>
      </c>
      <c r="N447" s="30" t="str">
        <f>IF(' Peticions ET'!M437="", "",' Peticions ET'!M437)</f>
        <v/>
      </c>
      <c r="O447" s="40" t="str">
        <f>IF(' Peticions ET'!O437="", "",' Peticions ET'!O437)</f>
        <v/>
      </c>
      <c r="P447" s="7" t="str">
        <f>IF(' Peticions ET'!N437="", "",' Peticions ET'!N437)</f>
        <v/>
      </c>
      <c r="Q447" s="31" t="str">
        <f>IF(' Peticions ET'!R437="", "",' Peticions ET'!R437)</f>
        <v/>
      </c>
      <c r="R447" s="31" t="str">
        <f>IF(' Peticions ET'!S437="", "",' Peticions ET'!S437)</f>
        <v/>
      </c>
      <c r="S447" t="str">
        <f>IF(' Peticions ET'!P437="", "",' Peticions ET'!P437)</f>
        <v/>
      </c>
      <c r="T447" s="264" t="str">
        <f>IF(' Peticions ET'!Q437="", "",' Peticions ET'!Q437)</f>
        <v/>
      </c>
      <c r="U447" s="1"/>
      <c r="V447" s="1"/>
      <c r="W447" s="3"/>
      <c r="X447" s="31"/>
      <c r="Y447" s="31"/>
      <c r="Z447" s="31"/>
      <c r="AA447" s="32"/>
      <c r="AB447" s="33"/>
      <c r="AC447" s="33"/>
      <c r="AD447" s="33"/>
      <c r="AE447" s="33"/>
      <c r="AF447" s="34"/>
      <c r="AG447" s="34"/>
      <c r="AH447" s="34"/>
      <c r="AI447" s="34"/>
      <c r="AJ447" s="35" t="str">
        <f>IF(' Peticions ET'!Z437="", "",' Peticions ET'!Z437)</f>
        <v/>
      </c>
      <c r="AK447" s="143"/>
      <c r="AL447" s="36"/>
      <c r="AM447" s="37" t="str">
        <f t="shared" si="116"/>
        <v/>
      </c>
      <c r="AN447" s="38" t="str">
        <f t="shared" si="117"/>
        <v/>
      </c>
      <c r="AO447" s="39" t="str">
        <f t="shared" si="118"/>
        <v/>
      </c>
      <c r="AP447" s="40" t="str">
        <f t="shared" si="119"/>
        <v/>
      </c>
      <c r="AQ447" s="229" t="str">
        <f t="shared" si="120"/>
        <v/>
      </c>
      <c r="AR447" s="220">
        <f>IF(A447="",0,IF(BJ447="S",COUNTIF($AQ$17:AQ447,AQ447),0))</f>
        <v>0</v>
      </c>
      <c r="AS447" s="41" t="str">
        <f t="shared" si="131"/>
        <v/>
      </c>
      <c r="AT447" s="42">
        <f xml:space="preserve"> IF(AS447&lt;&gt;"",VLOOKUP(AS447,Calculs!$B$2:$C$34,2,FALSE),0)</f>
        <v>0</v>
      </c>
      <c r="AU447" s="42">
        <f>IF(I447&lt;&gt;"",IF(LEFT(I447,1)="S", Calculs!$C$63,0),0)</f>
        <v>0</v>
      </c>
      <c r="AV447" s="42">
        <f>IF(J447&lt;&gt;"",IF(LEFT(J447,1)="S", Calculs!$C$53,0),0)</f>
        <v>0</v>
      </c>
      <c r="AW447" s="42">
        <f>IF(K447&lt;&gt;"",IF(LEFT(K447,1)="S", Calculs!$C$54,0),0)</f>
        <v>0</v>
      </c>
      <c r="AX447" s="43" t="str">
        <f t="shared" si="121"/>
        <v/>
      </c>
      <c r="AY447" s="43" t="str">
        <f t="shared" si="122"/>
        <v/>
      </c>
      <c r="AZ447" s="43">
        <f>SUMIF(Calculs!$B$2:$B$34,AX447,Calculs!$C$2:$C$34)</f>
        <v>0</v>
      </c>
      <c r="BA447" s="42">
        <f>IF(O447&lt;&gt;"",IF(LEFT(O447,1)="S", Calculs!$C$54,0),0)</f>
        <v>0</v>
      </c>
      <c r="BB447" s="42">
        <f>IF(P447&lt;&gt;"",IF(LEFT(P447,1)="S", Calculs!$C$53,0),0)</f>
        <v>0</v>
      </c>
      <c r="BC447" s="229" t="str">
        <f t="shared" si="123"/>
        <v/>
      </c>
      <c r="BD447" s="220">
        <f>IF(A447="",0, IF(BK447="S",COUNTIF($BC$17:BC447,BC447),0))</f>
        <v>0</v>
      </c>
      <c r="BE447" s="42">
        <f xml:space="preserve"> IF(Q447&lt;&gt;"",IF(Q447&lt;&gt;"Sense monitor",VLOOKUP(_xlfn.CONCAT(LEFT(Q447,2),IF(BF447="NO",".SA",".AA")),Calculs!$B$41:$C$48,2,FALSE),0),0)</f>
        <v>0</v>
      </c>
      <c r="BF447" s="42" t="str">
        <f t="shared" si="124"/>
        <v>NO</v>
      </c>
      <c r="BG447" s="43" t="str">
        <f t="shared" si="132"/>
        <v/>
      </c>
      <c r="BH447" s="42">
        <f>SUMIF(Calculs!$B$32:$B$36,TRIM(BG447),Calculs!$C$32:$C$36)</f>
        <v>0</v>
      </c>
      <c r="BI447" s="42">
        <f>IF(T447&lt;&gt;"",IF(LEFT(T447,1)="S", SUMIF(Calculs!$B$67:$B$70, TRIM(BG447), Calculs!$C$67:$C$70),0),0)</f>
        <v>0</v>
      </c>
      <c r="BJ447" s="40" t="str">
        <f t="shared" si="133"/>
        <v>N</v>
      </c>
      <c r="BK447" s="219" t="str">
        <f t="shared" si="125"/>
        <v>N</v>
      </c>
      <c r="BL447" s="42">
        <f t="shared" si="134"/>
        <v>0</v>
      </c>
      <c r="BM447" s="42"/>
      <c r="BN447" s="42"/>
      <c r="BO447" s="42">
        <f>IF(B447="",0,IF(AND(BJ447="S",AR447=1), VLOOKUP(B447,Calculs!$B$94:$D$99,3), 0) + IF(AND(BK447="S",BD447=1), VLOOKUP(B447,Calculs!$B$94:$F$99,5), 0))</f>
        <v>0</v>
      </c>
      <c r="BP447" s="40" t="str">
        <f t="shared" si="126"/>
        <v/>
      </c>
      <c r="BQ447" s="219" t="str">
        <f t="shared" si="127"/>
        <v/>
      </c>
      <c r="BR447" s="264" t="str">
        <f t="shared" si="128"/>
        <v/>
      </c>
      <c r="BS447" s="264" t="str">
        <f t="shared" si="129"/>
        <v/>
      </c>
    </row>
    <row r="448" spans="1:71" ht="12.75" customHeight="1">
      <c r="A448" s="217" t="str">
        <f>IF(' Peticions ET'!A438="", "",' Peticions ET'!A438)</f>
        <v/>
      </c>
      <c r="B448" s="167" t="str">
        <f t="shared" si="130"/>
        <v/>
      </c>
      <c r="C448" s="167" t="str">
        <f>IF(' Peticions ET'!B438="", "",' Peticions ET'!B438)</f>
        <v/>
      </c>
      <c r="D448" s="167" t="str">
        <f>IF(' Peticions ET'!C438="", "",' Peticions ET'!C438)</f>
        <v/>
      </c>
      <c r="E448" s="167" t="str">
        <f>IF(' Peticions ET'!D438="", "",' Peticions ET'!D438)</f>
        <v/>
      </c>
      <c r="F448" s="166" t="str">
        <f>IF(' Peticions ET'!E438="", "",' Peticions ET'!E438)</f>
        <v/>
      </c>
      <c r="G448" s="166" t="str">
        <f>IF(' Peticions ET'!F438="", "",' Peticions ET'!F438)</f>
        <v/>
      </c>
      <c r="H448" s="30" t="str">
        <f>IF(' Peticions ET'!G438="", "",' Peticions ET'!G438)</f>
        <v/>
      </c>
      <c r="I448" s="40" t="str">
        <f>IF(' Peticions ET'!H438="", "",' Peticions ET'!H438)</f>
        <v/>
      </c>
      <c r="J448" s="40" t="str">
        <f>IF(' Peticions ET'!I438="", "",' Peticions ET'!I438)</f>
        <v/>
      </c>
      <c r="K448" s="40" t="str">
        <f>IF(' Peticions ET'!J438="", "",' Peticions ET'!J438)</f>
        <v/>
      </c>
      <c r="L448" s="30" t="str">
        <f>IF(' Peticions ET'!K438="", "",' Peticions ET'!K438)</f>
        <v/>
      </c>
      <c r="M448" s="30" t="str">
        <f>IF(' Peticions ET'!L438="", "",' Peticions ET'!L438)</f>
        <v/>
      </c>
      <c r="N448" s="30" t="str">
        <f>IF(' Peticions ET'!M438="", "",' Peticions ET'!M438)</f>
        <v/>
      </c>
      <c r="O448" s="40" t="str">
        <f>IF(' Peticions ET'!O438="", "",' Peticions ET'!O438)</f>
        <v/>
      </c>
      <c r="P448" s="7" t="str">
        <f>IF(' Peticions ET'!N438="", "",' Peticions ET'!N438)</f>
        <v/>
      </c>
      <c r="Q448" s="31" t="str">
        <f>IF(' Peticions ET'!R438="", "",' Peticions ET'!R438)</f>
        <v/>
      </c>
      <c r="R448" s="31" t="str">
        <f>IF(' Peticions ET'!S438="", "",' Peticions ET'!S438)</f>
        <v/>
      </c>
      <c r="S448" t="str">
        <f>IF(' Peticions ET'!P438="", "",' Peticions ET'!P438)</f>
        <v/>
      </c>
      <c r="T448" s="264" t="str">
        <f>IF(' Peticions ET'!Q438="", "",' Peticions ET'!Q438)</f>
        <v/>
      </c>
      <c r="U448" s="1"/>
      <c r="V448" s="1"/>
      <c r="W448" s="3"/>
      <c r="X448" s="31"/>
      <c r="Y448" s="31"/>
      <c r="Z448" s="31"/>
      <c r="AA448" s="32"/>
      <c r="AB448" s="33"/>
      <c r="AC448" s="33"/>
      <c r="AD448" s="33"/>
      <c r="AE448" s="33"/>
      <c r="AF448" s="34"/>
      <c r="AG448" s="34"/>
      <c r="AH448" s="34"/>
      <c r="AI448" s="34"/>
      <c r="AJ448" s="35" t="str">
        <f>IF(' Peticions ET'!Z438="", "",' Peticions ET'!Z438)</f>
        <v/>
      </c>
      <c r="AK448" s="143"/>
      <c r="AL448" s="36"/>
      <c r="AM448" s="37" t="str">
        <f t="shared" si="116"/>
        <v/>
      </c>
      <c r="AN448" s="38" t="str">
        <f t="shared" si="117"/>
        <v/>
      </c>
      <c r="AO448" s="39" t="str">
        <f t="shared" si="118"/>
        <v/>
      </c>
      <c r="AP448" s="40" t="str">
        <f t="shared" si="119"/>
        <v/>
      </c>
      <c r="AQ448" s="229" t="str">
        <f t="shared" si="120"/>
        <v/>
      </c>
      <c r="AR448" s="220">
        <f>IF(A448="",0,IF(BJ448="S",COUNTIF($AQ$17:AQ448,AQ448),0))</f>
        <v>0</v>
      </c>
      <c r="AS448" s="41" t="str">
        <f t="shared" si="131"/>
        <v/>
      </c>
      <c r="AT448" s="42">
        <f xml:space="preserve"> IF(AS448&lt;&gt;"",VLOOKUP(AS448,Calculs!$B$2:$C$34,2,FALSE),0)</f>
        <v>0</v>
      </c>
      <c r="AU448" s="42">
        <f>IF(I448&lt;&gt;"",IF(LEFT(I448,1)="S", Calculs!$C$63,0),0)</f>
        <v>0</v>
      </c>
      <c r="AV448" s="42">
        <f>IF(J448&lt;&gt;"",IF(LEFT(J448,1)="S", Calculs!$C$53,0),0)</f>
        <v>0</v>
      </c>
      <c r="AW448" s="42">
        <f>IF(K448&lt;&gt;"",IF(LEFT(K448,1)="S", Calculs!$C$54,0),0)</f>
        <v>0</v>
      </c>
      <c r="AX448" s="43" t="str">
        <f t="shared" si="121"/>
        <v/>
      </c>
      <c r="AY448" s="43" t="str">
        <f t="shared" si="122"/>
        <v/>
      </c>
      <c r="AZ448" s="43">
        <f>SUMIF(Calculs!$B$2:$B$34,AX448,Calculs!$C$2:$C$34)</f>
        <v>0</v>
      </c>
      <c r="BA448" s="42">
        <f>IF(O448&lt;&gt;"",IF(LEFT(O448,1)="S", Calculs!$C$54,0),0)</f>
        <v>0</v>
      </c>
      <c r="BB448" s="42">
        <f>IF(P448&lt;&gt;"",IF(LEFT(P448,1)="S", Calculs!$C$53,0),0)</f>
        <v>0</v>
      </c>
      <c r="BC448" s="229" t="str">
        <f t="shared" si="123"/>
        <v/>
      </c>
      <c r="BD448" s="220">
        <f>IF(A448="",0, IF(BK448="S",COUNTIF($BC$17:BC448,BC448),0))</f>
        <v>0</v>
      </c>
      <c r="BE448" s="42">
        <f xml:space="preserve"> IF(Q448&lt;&gt;"",IF(Q448&lt;&gt;"Sense monitor",VLOOKUP(_xlfn.CONCAT(LEFT(Q448,2),IF(BF448="NO",".SA",".AA")),Calculs!$B$41:$C$48,2,FALSE),0),0)</f>
        <v>0</v>
      </c>
      <c r="BF448" s="42" t="str">
        <f t="shared" si="124"/>
        <v>NO</v>
      </c>
      <c r="BG448" s="43" t="str">
        <f t="shared" si="132"/>
        <v/>
      </c>
      <c r="BH448" s="42">
        <f>SUMIF(Calculs!$B$32:$B$36,TRIM(BG448),Calculs!$C$32:$C$36)</f>
        <v>0</v>
      </c>
      <c r="BI448" s="42">
        <f>IF(T448&lt;&gt;"",IF(LEFT(T448,1)="S", SUMIF(Calculs!$B$67:$B$70, TRIM(BG448), Calculs!$C$67:$C$70),0),0)</f>
        <v>0</v>
      </c>
      <c r="BJ448" s="40" t="str">
        <f t="shared" si="133"/>
        <v>N</v>
      </c>
      <c r="BK448" s="219" t="str">
        <f t="shared" si="125"/>
        <v>N</v>
      </c>
      <c r="BL448" s="42">
        <f t="shared" si="134"/>
        <v>0</v>
      </c>
      <c r="BM448" s="42"/>
      <c r="BN448" s="42"/>
      <c r="BO448" s="42">
        <f>IF(B448="",0,IF(AND(BJ448="S",AR448=1), VLOOKUP(B448,Calculs!$B$94:$D$99,3), 0) + IF(AND(BK448="S",BD448=1), VLOOKUP(B448,Calculs!$B$94:$F$99,5), 0))</f>
        <v>0</v>
      </c>
      <c r="BP448" s="40" t="str">
        <f t="shared" si="126"/>
        <v/>
      </c>
      <c r="BQ448" s="219" t="str">
        <f t="shared" si="127"/>
        <v/>
      </c>
      <c r="BR448" s="264" t="str">
        <f t="shared" si="128"/>
        <v/>
      </c>
      <c r="BS448" s="264" t="str">
        <f t="shared" si="129"/>
        <v/>
      </c>
    </row>
    <row r="449" spans="1:71" ht="12.75" customHeight="1">
      <c r="A449" s="217" t="str">
        <f>IF(' Peticions ET'!A439="", "",' Peticions ET'!A439)</f>
        <v/>
      </c>
      <c r="B449" s="167" t="str">
        <f t="shared" si="130"/>
        <v/>
      </c>
      <c r="C449" s="167" t="str">
        <f>IF(' Peticions ET'!B439="", "",' Peticions ET'!B439)</f>
        <v/>
      </c>
      <c r="D449" s="167" t="str">
        <f>IF(' Peticions ET'!C439="", "",' Peticions ET'!C439)</f>
        <v/>
      </c>
      <c r="E449" s="167" t="str">
        <f>IF(' Peticions ET'!D439="", "",' Peticions ET'!D439)</f>
        <v/>
      </c>
      <c r="F449" s="166" t="str">
        <f>IF(' Peticions ET'!E439="", "",' Peticions ET'!E439)</f>
        <v/>
      </c>
      <c r="G449" s="166" t="str">
        <f>IF(' Peticions ET'!F439="", "",' Peticions ET'!F439)</f>
        <v/>
      </c>
      <c r="H449" s="30" t="str">
        <f>IF(' Peticions ET'!G439="", "",' Peticions ET'!G439)</f>
        <v/>
      </c>
      <c r="I449" s="40" t="str">
        <f>IF(' Peticions ET'!H439="", "",' Peticions ET'!H439)</f>
        <v/>
      </c>
      <c r="J449" s="40" t="str">
        <f>IF(' Peticions ET'!I439="", "",' Peticions ET'!I439)</f>
        <v/>
      </c>
      <c r="K449" s="40" t="str">
        <f>IF(' Peticions ET'!J439="", "",' Peticions ET'!J439)</f>
        <v/>
      </c>
      <c r="L449" s="30" t="str">
        <f>IF(' Peticions ET'!K439="", "",' Peticions ET'!K439)</f>
        <v/>
      </c>
      <c r="M449" s="30" t="str">
        <f>IF(' Peticions ET'!L439="", "",' Peticions ET'!L439)</f>
        <v/>
      </c>
      <c r="N449" s="30" t="str">
        <f>IF(' Peticions ET'!M439="", "",' Peticions ET'!M439)</f>
        <v/>
      </c>
      <c r="O449" s="40" t="str">
        <f>IF(' Peticions ET'!O439="", "",' Peticions ET'!O439)</f>
        <v/>
      </c>
      <c r="P449" s="7" t="str">
        <f>IF(' Peticions ET'!N439="", "",' Peticions ET'!N439)</f>
        <v/>
      </c>
      <c r="Q449" s="31" t="str">
        <f>IF(' Peticions ET'!R439="", "",' Peticions ET'!R439)</f>
        <v/>
      </c>
      <c r="R449" s="31" t="str">
        <f>IF(' Peticions ET'!S439="", "",' Peticions ET'!S439)</f>
        <v/>
      </c>
      <c r="S449" t="str">
        <f>IF(' Peticions ET'!P439="", "",' Peticions ET'!P439)</f>
        <v/>
      </c>
      <c r="T449" s="264" t="str">
        <f>IF(' Peticions ET'!Q439="", "",' Peticions ET'!Q439)</f>
        <v/>
      </c>
      <c r="U449" s="1"/>
      <c r="V449" s="1"/>
      <c r="W449" s="3"/>
      <c r="X449" s="31"/>
      <c r="Y449" s="31"/>
      <c r="Z449" s="31"/>
      <c r="AA449" s="32"/>
      <c r="AB449" s="33"/>
      <c r="AC449" s="33"/>
      <c r="AD449" s="33"/>
      <c r="AE449" s="33"/>
      <c r="AF449" s="34"/>
      <c r="AG449" s="34"/>
      <c r="AH449" s="34"/>
      <c r="AI449" s="34"/>
      <c r="AJ449" s="35" t="str">
        <f>IF(' Peticions ET'!Z439="", "",' Peticions ET'!Z439)</f>
        <v/>
      </c>
      <c r="AK449" s="143"/>
      <c r="AL449" s="36"/>
      <c r="AM449" s="37" t="str">
        <f t="shared" si="116"/>
        <v/>
      </c>
      <c r="AN449" s="38" t="str">
        <f t="shared" si="117"/>
        <v/>
      </c>
      <c r="AO449" s="39" t="str">
        <f t="shared" si="118"/>
        <v/>
      </c>
      <c r="AP449" s="40" t="str">
        <f t="shared" si="119"/>
        <v/>
      </c>
      <c r="AQ449" s="229" t="str">
        <f t="shared" si="120"/>
        <v/>
      </c>
      <c r="AR449" s="220">
        <f>IF(A449="",0,IF(BJ449="S",COUNTIF($AQ$17:AQ449,AQ449),0))</f>
        <v>0</v>
      </c>
      <c r="AS449" s="41" t="str">
        <f t="shared" si="131"/>
        <v/>
      </c>
      <c r="AT449" s="42">
        <f xml:space="preserve"> IF(AS449&lt;&gt;"",VLOOKUP(AS449,Calculs!$B$2:$C$34,2,FALSE),0)</f>
        <v>0</v>
      </c>
      <c r="AU449" s="42">
        <f>IF(I449&lt;&gt;"",IF(LEFT(I449,1)="S", Calculs!$C$63,0),0)</f>
        <v>0</v>
      </c>
      <c r="AV449" s="42">
        <f>IF(J449&lt;&gt;"",IF(LEFT(J449,1)="S", Calculs!$C$53,0),0)</f>
        <v>0</v>
      </c>
      <c r="AW449" s="42">
        <f>IF(K449&lt;&gt;"",IF(LEFT(K449,1)="S", Calculs!$C$54,0),0)</f>
        <v>0</v>
      </c>
      <c r="AX449" s="43" t="str">
        <f t="shared" si="121"/>
        <v/>
      </c>
      <c r="AY449" s="43" t="str">
        <f t="shared" si="122"/>
        <v/>
      </c>
      <c r="AZ449" s="43">
        <f>SUMIF(Calculs!$B$2:$B$34,AX449,Calculs!$C$2:$C$34)</f>
        <v>0</v>
      </c>
      <c r="BA449" s="42">
        <f>IF(O449&lt;&gt;"",IF(LEFT(O449,1)="S", Calculs!$C$54,0),0)</f>
        <v>0</v>
      </c>
      <c r="BB449" s="42">
        <f>IF(P449&lt;&gt;"",IF(LEFT(P449,1)="S", Calculs!$C$53,0),0)</f>
        <v>0</v>
      </c>
      <c r="BC449" s="229" t="str">
        <f t="shared" si="123"/>
        <v/>
      </c>
      <c r="BD449" s="220">
        <f>IF(A449="",0, IF(BK449="S",COUNTIF($BC$17:BC449,BC449),0))</f>
        <v>0</v>
      </c>
      <c r="BE449" s="42">
        <f xml:space="preserve"> IF(Q449&lt;&gt;"",IF(Q449&lt;&gt;"Sense monitor",VLOOKUP(_xlfn.CONCAT(LEFT(Q449,2),IF(BF449="NO",".SA",".AA")),Calculs!$B$41:$C$48,2,FALSE),0),0)</f>
        <v>0</v>
      </c>
      <c r="BF449" s="42" t="str">
        <f t="shared" si="124"/>
        <v>NO</v>
      </c>
      <c r="BG449" s="43" t="str">
        <f t="shared" si="132"/>
        <v/>
      </c>
      <c r="BH449" s="42">
        <f>SUMIF(Calculs!$B$32:$B$36,TRIM(BG449),Calculs!$C$32:$C$36)</f>
        <v>0</v>
      </c>
      <c r="BI449" s="42">
        <f>IF(T449&lt;&gt;"",IF(LEFT(T449,1)="S", SUMIF(Calculs!$B$67:$B$70, TRIM(BG449), Calculs!$C$67:$C$70),0),0)</f>
        <v>0</v>
      </c>
      <c r="BJ449" s="40" t="str">
        <f t="shared" si="133"/>
        <v>N</v>
      </c>
      <c r="BK449" s="219" t="str">
        <f t="shared" si="125"/>
        <v>N</v>
      </c>
      <c r="BL449" s="42">
        <f t="shared" si="134"/>
        <v>0</v>
      </c>
      <c r="BM449" s="42"/>
      <c r="BN449" s="42"/>
      <c r="BO449" s="42">
        <f>IF(B449="",0,IF(AND(BJ449="S",AR449=1), VLOOKUP(B449,Calculs!$B$94:$D$99,3), 0) + IF(AND(BK449="S",BD449=1), VLOOKUP(B449,Calculs!$B$94:$F$99,5), 0))</f>
        <v>0</v>
      </c>
      <c r="BP449" s="40" t="str">
        <f t="shared" si="126"/>
        <v/>
      </c>
      <c r="BQ449" s="219" t="str">
        <f t="shared" si="127"/>
        <v/>
      </c>
      <c r="BR449" s="264" t="str">
        <f t="shared" si="128"/>
        <v/>
      </c>
      <c r="BS449" s="264" t="str">
        <f t="shared" si="129"/>
        <v/>
      </c>
    </row>
    <row r="450" spans="1:71" ht="12.75" customHeight="1">
      <c r="A450" s="217" t="str">
        <f>IF(' Peticions ET'!A440="", "",' Peticions ET'!A440)</f>
        <v/>
      </c>
      <c r="B450" s="167" t="str">
        <f t="shared" si="130"/>
        <v/>
      </c>
      <c r="C450" s="167" t="str">
        <f>IF(' Peticions ET'!B440="", "",' Peticions ET'!B440)</f>
        <v/>
      </c>
      <c r="D450" s="167" t="str">
        <f>IF(' Peticions ET'!C440="", "",' Peticions ET'!C440)</f>
        <v/>
      </c>
      <c r="E450" s="167" t="str">
        <f>IF(' Peticions ET'!D440="", "",' Peticions ET'!D440)</f>
        <v/>
      </c>
      <c r="F450" s="166" t="str">
        <f>IF(' Peticions ET'!E440="", "",' Peticions ET'!E440)</f>
        <v/>
      </c>
      <c r="G450" s="166" t="str">
        <f>IF(' Peticions ET'!F440="", "",' Peticions ET'!F440)</f>
        <v/>
      </c>
      <c r="H450" s="30" t="str">
        <f>IF(' Peticions ET'!G440="", "",' Peticions ET'!G440)</f>
        <v/>
      </c>
      <c r="I450" s="40" t="str">
        <f>IF(' Peticions ET'!H440="", "",' Peticions ET'!H440)</f>
        <v/>
      </c>
      <c r="J450" s="40" t="str">
        <f>IF(' Peticions ET'!I440="", "",' Peticions ET'!I440)</f>
        <v/>
      </c>
      <c r="K450" s="40" t="str">
        <f>IF(' Peticions ET'!J440="", "",' Peticions ET'!J440)</f>
        <v/>
      </c>
      <c r="L450" s="30" t="str">
        <f>IF(' Peticions ET'!K440="", "",' Peticions ET'!K440)</f>
        <v/>
      </c>
      <c r="M450" s="30" t="str">
        <f>IF(' Peticions ET'!L440="", "",' Peticions ET'!L440)</f>
        <v/>
      </c>
      <c r="N450" s="30" t="str">
        <f>IF(' Peticions ET'!M440="", "",' Peticions ET'!M440)</f>
        <v/>
      </c>
      <c r="O450" s="40" t="str">
        <f>IF(' Peticions ET'!O440="", "",' Peticions ET'!O440)</f>
        <v/>
      </c>
      <c r="P450" s="7" t="str">
        <f>IF(' Peticions ET'!N440="", "",' Peticions ET'!N440)</f>
        <v/>
      </c>
      <c r="Q450" s="31" t="str">
        <f>IF(' Peticions ET'!R440="", "",' Peticions ET'!R440)</f>
        <v/>
      </c>
      <c r="R450" s="31" t="str">
        <f>IF(' Peticions ET'!S440="", "",' Peticions ET'!S440)</f>
        <v/>
      </c>
      <c r="S450" t="str">
        <f>IF(' Peticions ET'!P440="", "",' Peticions ET'!P440)</f>
        <v/>
      </c>
      <c r="T450" s="264" t="str">
        <f>IF(' Peticions ET'!Q440="", "",' Peticions ET'!Q440)</f>
        <v/>
      </c>
      <c r="U450" s="1"/>
      <c r="V450" s="1"/>
      <c r="W450" s="3"/>
      <c r="X450" s="31"/>
      <c r="Y450" s="31"/>
      <c r="Z450" s="31"/>
      <c r="AA450" s="32"/>
      <c r="AB450" s="33"/>
      <c r="AC450" s="33"/>
      <c r="AD450" s="33"/>
      <c r="AE450" s="33"/>
      <c r="AF450" s="34"/>
      <c r="AG450" s="34"/>
      <c r="AH450" s="34"/>
      <c r="AI450" s="34"/>
      <c r="AJ450" s="35" t="str">
        <f>IF(' Peticions ET'!Z440="", "",' Peticions ET'!Z440)</f>
        <v/>
      </c>
      <c r="AK450" s="143"/>
      <c r="AL450" s="36"/>
      <c r="AM450" s="37" t="str">
        <f t="shared" si="116"/>
        <v/>
      </c>
      <c r="AN450" s="38" t="str">
        <f t="shared" si="117"/>
        <v/>
      </c>
      <c r="AO450" s="39" t="str">
        <f t="shared" si="118"/>
        <v/>
      </c>
      <c r="AP450" s="40" t="str">
        <f t="shared" si="119"/>
        <v/>
      </c>
      <c r="AQ450" s="229" t="str">
        <f t="shared" si="120"/>
        <v/>
      </c>
      <c r="AR450" s="220">
        <f>IF(A450="",0,IF(BJ450="S",COUNTIF($AQ$17:AQ450,AQ450),0))</f>
        <v>0</v>
      </c>
      <c r="AS450" s="41" t="str">
        <f t="shared" si="131"/>
        <v/>
      </c>
      <c r="AT450" s="42">
        <f xml:space="preserve"> IF(AS450&lt;&gt;"",VLOOKUP(AS450,Calculs!$B$2:$C$34,2,FALSE),0)</f>
        <v>0</v>
      </c>
      <c r="AU450" s="42">
        <f>IF(I450&lt;&gt;"",IF(LEFT(I450,1)="S", Calculs!$C$63,0),0)</f>
        <v>0</v>
      </c>
      <c r="AV450" s="42">
        <f>IF(J450&lt;&gt;"",IF(LEFT(J450,1)="S", Calculs!$C$53,0),0)</f>
        <v>0</v>
      </c>
      <c r="AW450" s="42">
        <f>IF(K450&lt;&gt;"",IF(LEFT(K450,1)="S", Calculs!$C$54,0),0)</f>
        <v>0</v>
      </c>
      <c r="AX450" s="43" t="str">
        <f t="shared" si="121"/>
        <v/>
      </c>
      <c r="AY450" s="43" t="str">
        <f t="shared" si="122"/>
        <v/>
      </c>
      <c r="AZ450" s="43">
        <f>SUMIF(Calculs!$B$2:$B$34,AX450,Calculs!$C$2:$C$34)</f>
        <v>0</v>
      </c>
      <c r="BA450" s="42">
        <f>IF(O450&lt;&gt;"",IF(LEFT(O450,1)="S", Calculs!$C$54,0),0)</f>
        <v>0</v>
      </c>
      <c r="BB450" s="42">
        <f>IF(P450&lt;&gt;"",IF(LEFT(P450,1)="S", Calculs!$C$53,0),0)</f>
        <v>0</v>
      </c>
      <c r="BC450" s="229" t="str">
        <f t="shared" si="123"/>
        <v/>
      </c>
      <c r="BD450" s="220">
        <f>IF(A450="",0, IF(BK450="S",COUNTIF($BC$17:BC450,BC450),0))</f>
        <v>0</v>
      </c>
      <c r="BE450" s="42">
        <f xml:space="preserve"> IF(Q450&lt;&gt;"",IF(Q450&lt;&gt;"Sense monitor",VLOOKUP(_xlfn.CONCAT(LEFT(Q450,2),IF(BF450="NO",".SA",".AA")),Calculs!$B$41:$C$48,2,FALSE),0),0)</f>
        <v>0</v>
      </c>
      <c r="BF450" s="42" t="str">
        <f t="shared" si="124"/>
        <v>NO</v>
      </c>
      <c r="BG450" s="43" t="str">
        <f t="shared" si="132"/>
        <v/>
      </c>
      <c r="BH450" s="42">
        <f>SUMIF(Calculs!$B$32:$B$36,TRIM(BG450),Calculs!$C$32:$C$36)</f>
        <v>0</v>
      </c>
      <c r="BI450" s="42">
        <f>IF(T450&lt;&gt;"",IF(LEFT(T450,1)="S", SUMIF(Calculs!$B$67:$B$70, TRIM(BG450), Calculs!$C$67:$C$70),0),0)</f>
        <v>0</v>
      </c>
      <c r="BJ450" s="40" t="str">
        <f t="shared" si="133"/>
        <v>N</v>
      </c>
      <c r="BK450" s="219" t="str">
        <f t="shared" si="125"/>
        <v>N</v>
      </c>
      <c r="BL450" s="42">
        <f t="shared" si="134"/>
        <v>0</v>
      </c>
      <c r="BM450" s="42"/>
      <c r="BN450" s="42"/>
      <c r="BO450" s="42">
        <f>IF(B450="",0,IF(AND(BJ450="S",AR450=1), VLOOKUP(B450,Calculs!$B$94:$D$99,3), 0) + IF(AND(BK450="S",BD450=1), VLOOKUP(B450,Calculs!$B$94:$F$99,5), 0))</f>
        <v>0</v>
      </c>
      <c r="BP450" s="40" t="str">
        <f t="shared" si="126"/>
        <v/>
      </c>
      <c r="BQ450" s="219" t="str">
        <f t="shared" si="127"/>
        <v/>
      </c>
      <c r="BR450" s="264" t="str">
        <f t="shared" si="128"/>
        <v/>
      </c>
      <c r="BS450" s="264" t="str">
        <f t="shared" si="129"/>
        <v/>
      </c>
    </row>
    <row r="451" spans="1:71" ht="12.75" customHeight="1">
      <c r="A451" s="217" t="str">
        <f>IF(' Peticions ET'!A441="", "",' Peticions ET'!A441)</f>
        <v/>
      </c>
      <c r="B451" s="167" t="str">
        <f t="shared" si="130"/>
        <v/>
      </c>
      <c r="C451" s="167" t="str">
        <f>IF(' Peticions ET'!B441="", "",' Peticions ET'!B441)</f>
        <v/>
      </c>
      <c r="D451" s="167" t="str">
        <f>IF(' Peticions ET'!C441="", "",' Peticions ET'!C441)</f>
        <v/>
      </c>
      <c r="E451" s="167" t="str">
        <f>IF(' Peticions ET'!D441="", "",' Peticions ET'!D441)</f>
        <v/>
      </c>
      <c r="F451" s="166" t="str">
        <f>IF(' Peticions ET'!E441="", "",' Peticions ET'!E441)</f>
        <v/>
      </c>
      <c r="G451" s="166" t="str">
        <f>IF(' Peticions ET'!F441="", "",' Peticions ET'!F441)</f>
        <v/>
      </c>
      <c r="H451" s="30" t="str">
        <f>IF(' Peticions ET'!G441="", "",' Peticions ET'!G441)</f>
        <v/>
      </c>
      <c r="I451" s="40" t="str">
        <f>IF(' Peticions ET'!H441="", "",' Peticions ET'!H441)</f>
        <v/>
      </c>
      <c r="J451" s="40" t="str">
        <f>IF(' Peticions ET'!I441="", "",' Peticions ET'!I441)</f>
        <v/>
      </c>
      <c r="K451" s="40" t="str">
        <f>IF(' Peticions ET'!J441="", "",' Peticions ET'!J441)</f>
        <v/>
      </c>
      <c r="L451" s="30" t="str">
        <f>IF(' Peticions ET'!K441="", "",' Peticions ET'!K441)</f>
        <v/>
      </c>
      <c r="M451" s="30" t="str">
        <f>IF(' Peticions ET'!L441="", "",' Peticions ET'!L441)</f>
        <v/>
      </c>
      <c r="N451" s="30" t="str">
        <f>IF(' Peticions ET'!M441="", "",' Peticions ET'!M441)</f>
        <v/>
      </c>
      <c r="O451" s="40" t="str">
        <f>IF(' Peticions ET'!O441="", "",' Peticions ET'!O441)</f>
        <v/>
      </c>
      <c r="P451" s="7" t="str">
        <f>IF(' Peticions ET'!N441="", "",' Peticions ET'!N441)</f>
        <v/>
      </c>
      <c r="Q451" s="31" t="str">
        <f>IF(' Peticions ET'!R441="", "",' Peticions ET'!R441)</f>
        <v/>
      </c>
      <c r="R451" s="31" t="str">
        <f>IF(' Peticions ET'!S441="", "",' Peticions ET'!S441)</f>
        <v/>
      </c>
      <c r="S451" t="str">
        <f>IF(' Peticions ET'!P441="", "",' Peticions ET'!P441)</f>
        <v/>
      </c>
      <c r="T451" s="264" t="str">
        <f>IF(' Peticions ET'!Q441="", "",' Peticions ET'!Q441)</f>
        <v/>
      </c>
      <c r="U451" s="1"/>
      <c r="V451" s="1"/>
      <c r="W451" s="3"/>
      <c r="X451" s="31"/>
      <c r="Y451" s="31"/>
      <c r="Z451" s="31"/>
      <c r="AA451" s="32"/>
      <c r="AB451" s="33"/>
      <c r="AC451" s="33"/>
      <c r="AD451" s="33"/>
      <c r="AE451" s="33"/>
      <c r="AF451" s="34"/>
      <c r="AG451" s="34"/>
      <c r="AH451" s="34"/>
      <c r="AI451" s="34"/>
      <c r="AJ451" s="35" t="str">
        <f>IF(' Peticions ET'!Z441="", "",' Peticions ET'!Z441)</f>
        <v/>
      </c>
      <c r="AK451" s="143"/>
      <c r="AL451" s="36"/>
      <c r="AM451" s="37" t="str">
        <f t="shared" si="116"/>
        <v/>
      </c>
      <c r="AN451" s="38" t="str">
        <f t="shared" si="117"/>
        <v/>
      </c>
      <c r="AO451" s="39" t="str">
        <f t="shared" si="118"/>
        <v/>
      </c>
      <c r="AP451" s="40" t="str">
        <f t="shared" si="119"/>
        <v/>
      </c>
      <c r="AQ451" s="229" t="str">
        <f t="shared" si="120"/>
        <v/>
      </c>
      <c r="AR451" s="220">
        <f>IF(A451="",0,IF(BJ451="S",COUNTIF($AQ$17:AQ451,AQ451),0))</f>
        <v>0</v>
      </c>
      <c r="AS451" s="41" t="str">
        <f t="shared" si="131"/>
        <v/>
      </c>
      <c r="AT451" s="42">
        <f xml:space="preserve"> IF(AS451&lt;&gt;"",VLOOKUP(AS451,Calculs!$B$2:$C$34,2,FALSE),0)</f>
        <v>0</v>
      </c>
      <c r="AU451" s="42">
        <f>IF(I451&lt;&gt;"",IF(LEFT(I451,1)="S", Calculs!$C$63,0),0)</f>
        <v>0</v>
      </c>
      <c r="AV451" s="42">
        <f>IF(J451&lt;&gt;"",IF(LEFT(J451,1)="S", Calculs!$C$53,0),0)</f>
        <v>0</v>
      </c>
      <c r="AW451" s="42">
        <f>IF(K451&lt;&gt;"",IF(LEFT(K451,1)="S", Calculs!$C$54,0),0)</f>
        <v>0</v>
      </c>
      <c r="AX451" s="43" t="str">
        <f t="shared" si="121"/>
        <v/>
      </c>
      <c r="AY451" s="43" t="str">
        <f t="shared" si="122"/>
        <v/>
      </c>
      <c r="AZ451" s="43">
        <f>SUMIF(Calculs!$B$2:$B$34,AX451,Calculs!$C$2:$C$34)</f>
        <v>0</v>
      </c>
      <c r="BA451" s="42">
        <f>IF(O451&lt;&gt;"",IF(LEFT(O451,1)="S", Calculs!$C$54,0),0)</f>
        <v>0</v>
      </c>
      <c r="BB451" s="42">
        <f>IF(P451&lt;&gt;"",IF(LEFT(P451,1)="S", Calculs!$C$53,0),0)</f>
        <v>0</v>
      </c>
      <c r="BC451" s="229" t="str">
        <f t="shared" si="123"/>
        <v/>
      </c>
      <c r="BD451" s="220">
        <f>IF(A451="",0, IF(BK451="S",COUNTIF($BC$17:BC451,BC451),0))</f>
        <v>0</v>
      </c>
      <c r="BE451" s="42">
        <f xml:space="preserve"> IF(Q451&lt;&gt;"",IF(Q451&lt;&gt;"Sense monitor",VLOOKUP(_xlfn.CONCAT(LEFT(Q451,2),IF(BF451="NO",".SA",".AA")),Calculs!$B$41:$C$48,2,FALSE),0),0)</f>
        <v>0</v>
      </c>
      <c r="BF451" s="42" t="str">
        <f t="shared" si="124"/>
        <v>NO</v>
      </c>
      <c r="BG451" s="43" t="str">
        <f t="shared" si="132"/>
        <v/>
      </c>
      <c r="BH451" s="42">
        <f>SUMIF(Calculs!$B$32:$B$36,TRIM(BG451),Calculs!$C$32:$C$36)</f>
        <v>0</v>
      </c>
      <c r="BI451" s="42">
        <f>IF(T451&lt;&gt;"",IF(LEFT(T451,1)="S", SUMIF(Calculs!$B$67:$B$70, TRIM(BG451), Calculs!$C$67:$C$70),0),0)</f>
        <v>0</v>
      </c>
      <c r="BJ451" s="40" t="str">
        <f t="shared" si="133"/>
        <v>N</v>
      </c>
      <c r="BK451" s="219" t="str">
        <f t="shared" si="125"/>
        <v>N</v>
      </c>
      <c r="BL451" s="42">
        <f t="shared" si="134"/>
        <v>0</v>
      </c>
      <c r="BM451" s="42"/>
      <c r="BN451" s="42"/>
      <c r="BO451" s="42">
        <f>IF(B451="",0,IF(AND(BJ451="S",AR451=1), VLOOKUP(B451,Calculs!$B$94:$D$99,3), 0) + IF(AND(BK451="S",BD451=1), VLOOKUP(B451,Calculs!$B$94:$F$99,5), 0))</f>
        <v>0</v>
      </c>
      <c r="BP451" s="40" t="str">
        <f t="shared" si="126"/>
        <v/>
      </c>
      <c r="BQ451" s="219" t="str">
        <f t="shared" si="127"/>
        <v/>
      </c>
      <c r="BR451" s="264" t="str">
        <f t="shared" si="128"/>
        <v/>
      </c>
      <c r="BS451" s="264" t="str">
        <f t="shared" si="129"/>
        <v/>
      </c>
    </row>
    <row r="452" spans="1:71" ht="12.75" customHeight="1">
      <c r="A452" s="217" t="str">
        <f>IF(' Peticions ET'!A442="", "",' Peticions ET'!A442)</f>
        <v/>
      </c>
      <c r="B452" s="167" t="str">
        <f t="shared" si="130"/>
        <v/>
      </c>
      <c r="C452" s="167" t="str">
        <f>IF(' Peticions ET'!B442="", "",' Peticions ET'!B442)</f>
        <v/>
      </c>
      <c r="D452" s="167" t="str">
        <f>IF(' Peticions ET'!C442="", "",' Peticions ET'!C442)</f>
        <v/>
      </c>
      <c r="E452" s="167" t="str">
        <f>IF(' Peticions ET'!D442="", "",' Peticions ET'!D442)</f>
        <v/>
      </c>
      <c r="F452" s="166" t="str">
        <f>IF(' Peticions ET'!E442="", "",' Peticions ET'!E442)</f>
        <v/>
      </c>
      <c r="G452" s="166" t="str">
        <f>IF(' Peticions ET'!F442="", "",' Peticions ET'!F442)</f>
        <v/>
      </c>
      <c r="H452" s="30" t="str">
        <f>IF(' Peticions ET'!G442="", "",' Peticions ET'!G442)</f>
        <v/>
      </c>
      <c r="I452" s="40" t="str">
        <f>IF(' Peticions ET'!H442="", "",' Peticions ET'!H442)</f>
        <v/>
      </c>
      <c r="J452" s="40" t="str">
        <f>IF(' Peticions ET'!I442="", "",' Peticions ET'!I442)</f>
        <v/>
      </c>
      <c r="K452" s="40" t="str">
        <f>IF(' Peticions ET'!J442="", "",' Peticions ET'!J442)</f>
        <v/>
      </c>
      <c r="L452" s="30" t="str">
        <f>IF(' Peticions ET'!K442="", "",' Peticions ET'!K442)</f>
        <v/>
      </c>
      <c r="M452" s="30" t="str">
        <f>IF(' Peticions ET'!L442="", "",' Peticions ET'!L442)</f>
        <v/>
      </c>
      <c r="N452" s="30" t="str">
        <f>IF(' Peticions ET'!M442="", "",' Peticions ET'!M442)</f>
        <v/>
      </c>
      <c r="O452" s="40" t="str">
        <f>IF(' Peticions ET'!O442="", "",' Peticions ET'!O442)</f>
        <v/>
      </c>
      <c r="P452" s="7" t="str">
        <f>IF(' Peticions ET'!N442="", "",' Peticions ET'!N442)</f>
        <v/>
      </c>
      <c r="Q452" s="31" t="str">
        <f>IF(' Peticions ET'!R442="", "",' Peticions ET'!R442)</f>
        <v/>
      </c>
      <c r="R452" s="31" t="str">
        <f>IF(' Peticions ET'!S442="", "",' Peticions ET'!S442)</f>
        <v/>
      </c>
      <c r="S452" t="str">
        <f>IF(' Peticions ET'!P442="", "",' Peticions ET'!P442)</f>
        <v/>
      </c>
      <c r="T452" s="264" t="str">
        <f>IF(' Peticions ET'!Q442="", "",' Peticions ET'!Q442)</f>
        <v/>
      </c>
      <c r="U452" s="1"/>
      <c r="V452" s="1"/>
      <c r="W452" s="3"/>
      <c r="X452" s="31"/>
      <c r="Y452" s="31"/>
      <c r="Z452" s="31"/>
      <c r="AA452" s="32"/>
      <c r="AB452" s="33"/>
      <c r="AC452" s="33"/>
      <c r="AD452" s="33"/>
      <c r="AE452" s="33"/>
      <c r="AF452" s="34"/>
      <c r="AG452" s="34"/>
      <c r="AH452" s="34"/>
      <c r="AI452" s="34"/>
      <c r="AJ452" s="35" t="str">
        <f>IF(' Peticions ET'!Z442="", "",' Peticions ET'!Z442)</f>
        <v/>
      </c>
      <c r="AK452" s="143"/>
      <c r="AL452" s="36"/>
      <c r="AM452" s="37" t="str">
        <f t="shared" si="116"/>
        <v/>
      </c>
      <c r="AN452" s="38" t="str">
        <f t="shared" si="117"/>
        <v/>
      </c>
      <c r="AO452" s="39" t="str">
        <f t="shared" si="118"/>
        <v/>
      </c>
      <c r="AP452" s="40" t="str">
        <f t="shared" si="119"/>
        <v/>
      </c>
      <c r="AQ452" s="229" t="str">
        <f t="shared" si="120"/>
        <v/>
      </c>
      <c r="AR452" s="220">
        <f>IF(A452="",0,IF(BJ452="S",COUNTIF($AQ$17:AQ452,AQ452),0))</f>
        <v>0</v>
      </c>
      <c r="AS452" s="41" t="str">
        <f t="shared" si="131"/>
        <v/>
      </c>
      <c r="AT452" s="42">
        <f xml:space="preserve"> IF(AS452&lt;&gt;"",VLOOKUP(AS452,Calculs!$B$2:$C$34,2,FALSE),0)</f>
        <v>0</v>
      </c>
      <c r="AU452" s="42">
        <f>IF(I452&lt;&gt;"",IF(LEFT(I452,1)="S", Calculs!$C$63,0),0)</f>
        <v>0</v>
      </c>
      <c r="AV452" s="42">
        <f>IF(J452&lt;&gt;"",IF(LEFT(J452,1)="S", Calculs!$C$53,0),0)</f>
        <v>0</v>
      </c>
      <c r="AW452" s="42">
        <f>IF(K452&lt;&gt;"",IF(LEFT(K452,1)="S", Calculs!$C$54,0),0)</f>
        <v>0</v>
      </c>
      <c r="AX452" s="43" t="str">
        <f t="shared" si="121"/>
        <v/>
      </c>
      <c r="AY452" s="43" t="str">
        <f t="shared" si="122"/>
        <v/>
      </c>
      <c r="AZ452" s="43">
        <f>SUMIF(Calculs!$B$2:$B$34,AX452,Calculs!$C$2:$C$34)</f>
        <v>0</v>
      </c>
      <c r="BA452" s="42">
        <f>IF(O452&lt;&gt;"",IF(LEFT(O452,1)="S", Calculs!$C$54,0),0)</f>
        <v>0</v>
      </c>
      <c r="BB452" s="42">
        <f>IF(P452&lt;&gt;"",IF(LEFT(P452,1)="S", Calculs!$C$53,0),0)</f>
        <v>0</v>
      </c>
      <c r="BC452" s="229" t="str">
        <f t="shared" si="123"/>
        <v/>
      </c>
      <c r="BD452" s="220">
        <f>IF(A452="",0, IF(BK452="S",COUNTIF($BC$17:BC452,BC452),0))</f>
        <v>0</v>
      </c>
      <c r="BE452" s="42">
        <f xml:space="preserve"> IF(Q452&lt;&gt;"",IF(Q452&lt;&gt;"Sense monitor",VLOOKUP(_xlfn.CONCAT(LEFT(Q452,2),IF(BF452="NO",".SA",".AA")),Calculs!$B$41:$C$48,2,FALSE),0),0)</f>
        <v>0</v>
      </c>
      <c r="BF452" s="42" t="str">
        <f t="shared" si="124"/>
        <v>NO</v>
      </c>
      <c r="BG452" s="43" t="str">
        <f t="shared" si="132"/>
        <v/>
      </c>
      <c r="BH452" s="42">
        <f>SUMIF(Calculs!$B$32:$B$36,TRIM(BG452),Calculs!$C$32:$C$36)</f>
        <v>0</v>
      </c>
      <c r="BI452" s="42">
        <f>IF(T452&lt;&gt;"",IF(LEFT(T452,1)="S", SUMIF(Calculs!$B$67:$B$70, TRIM(BG452), Calculs!$C$67:$C$70),0),0)</f>
        <v>0</v>
      </c>
      <c r="BJ452" s="40" t="str">
        <f t="shared" si="133"/>
        <v>N</v>
      </c>
      <c r="BK452" s="219" t="str">
        <f t="shared" si="125"/>
        <v>N</v>
      </c>
      <c r="BL452" s="42">
        <f t="shared" si="134"/>
        <v>0</v>
      </c>
      <c r="BM452" s="42"/>
      <c r="BN452" s="42"/>
      <c r="BO452" s="42">
        <f>IF(B452="",0,IF(AND(BJ452="S",AR452=1), VLOOKUP(B452,Calculs!$B$94:$D$99,3), 0) + IF(AND(BK452="S",BD452=1), VLOOKUP(B452,Calculs!$B$94:$F$99,5), 0))</f>
        <v>0</v>
      </c>
      <c r="BP452" s="40" t="str">
        <f t="shared" si="126"/>
        <v/>
      </c>
      <c r="BQ452" s="219" t="str">
        <f t="shared" si="127"/>
        <v/>
      </c>
      <c r="BR452" s="264" t="str">
        <f t="shared" si="128"/>
        <v/>
      </c>
      <c r="BS452" s="264" t="str">
        <f t="shared" si="129"/>
        <v/>
      </c>
    </row>
    <row r="453" spans="1:71" ht="12.75" customHeight="1">
      <c r="A453" s="217" t="str">
        <f>IF(' Peticions ET'!A443="", "",' Peticions ET'!A443)</f>
        <v/>
      </c>
      <c r="B453" s="167" t="str">
        <f t="shared" si="130"/>
        <v/>
      </c>
      <c r="C453" s="167" t="str">
        <f>IF(' Peticions ET'!B443="", "",' Peticions ET'!B443)</f>
        <v/>
      </c>
      <c r="D453" s="167" t="str">
        <f>IF(' Peticions ET'!C443="", "",' Peticions ET'!C443)</f>
        <v/>
      </c>
      <c r="E453" s="167" t="str">
        <f>IF(' Peticions ET'!D443="", "",' Peticions ET'!D443)</f>
        <v/>
      </c>
      <c r="F453" s="166" t="str">
        <f>IF(' Peticions ET'!E443="", "",' Peticions ET'!E443)</f>
        <v/>
      </c>
      <c r="G453" s="166" t="str">
        <f>IF(' Peticions ET'!F443="", "",' Peticions ET'!F443)</f>
        <v/>
      </c>
      <c r="H453" s="30" t="str">
        <f>IF(' Peticions ET'!G443="", "",' Peticions ET'!G443)</f>
        <v/>
      </c>
      <c r="I453" s="40" t="str">
        <f>IF(' Peticions ET'!H443="", "",' Peticions ET'!H443)</f>
        <v/>
      </c>
      <c r="J453" s="40" t="str">
        <f>IF(' Peticions ET'!I443="", "",' Peticions ET'!I443)</f>
        <v/>
      </c>
      <c r="K453" s="40" t="str">
        <f>IF(' Peticions ET'!J443="", "",' Peticions ET'!J443)</f>
        <v/>
      </c>
      <c r="L453" s="30" t="str">
        <f>IF(' Peticions ET'!K443="", "",' Peticions ET'!K443)</f>
        <v/>
      </c>
      <c r="M453" s="30" t="str">
        <f>IF(' Peticions ET'!L443="", "",' Peticions ET'!L443)</f>
        <v/>
      </c>
      <c r="N453" s="30" t="str">
        <f>IF(' Peticions ET'!M443="", "",' Peticions ET'!M443)</f>
        <v/>
      </c>
      <c r="O453" s="40" t="str">
        <f>IF(' Peticions ET'!O443="", "",' Peticions ET'!O443)</f>
        <v/>
      </c>
      <c r="P453" s="7" t="str">
        <f>IF(' Peticions ET'!N443="", "",' Peticions ET'!N443)</f>
        <v/>
      </c>
      <c r="Q453" s="31" t="str">
        <f>IF(' Peticions ET'!R443="", "",' Peticions ET'!R443)</f>
        <v/>
      </c>
      <c r="R453" s="31" t="str">
        <f>IF(' Peticions ET'!S443="", "",' Peticions ET'!S443)</f>
        <v/>
      </c>
      <c r="S453" t="str">
        <f>IF(' Peticions ET'!P443="", "",' Peticions ET'!P443)</f>
        <v/>
      </c>
      <c r="T453" s="264" t="str">
        <f>IF(' Peticions ET'!Q443="", "",' Peticions ET'!Q443)</f>
        <v/>
      </c>
      <c r="U453" s="1"/>
      <c r="V453" s="1"/>
      <c r="W453" s="3"/>
      <c r="X453" s="31"/>
      <c r="Y453" s="31"/>
      <c r="Z453" s="31"/>
      <c r="AA453" s="32"/>
      <c r="AB453" s="33"/>
      <c r="AC453" s="33"/>
      <c r="AD453" s="33"/>
      <c r="AE453" s="33"/>
      <c r="AF453" s="34"/>
      <c r="AG453" s="34"/>
      <c r="AH453" s="34"/>
      <c r="AI453" s="34"/>
      <c r="AJ453" s="35" t="str">
        <f>IF(' Peticions ET'!Z443="", "",' Peticions ET'!Z443)</f>
        <v/>
      </c>
      <c r="AK453" s="143"/>
      <c r="AL453" s="36"/>
      <c r="AM453" s="37" t="str">
        <f t="shared" si="116"/>
        <v/>
      </c>
      <c r="AN453" s="38" t="str">
        <f t="shared" si="117"/>
        <v/>
      </c>
      <c r="AO453" s="39" t="str">
        <f t="shared" si="118"/>
        <v/>
      </c>
      <c r="AP453" s="40" t="str">
        <f t="shared" si="119"/>
        <v/>
      </c>
      <c r="AQ453" s="229" t="str">
        <f t="shared" si="120"/>
        <v/>
      </c>
      <c r="AR453" s="220">
        <f>IF(A453="",0,IF(BJ453="S",COUNTIF($AQ$17:AQ453,AQ453),0))</f>
        <v>0</v>
      </c>
      <c r="AS453" s="41" t="str">
        <f t="shared" si="131"/>
        <v/>
      </c>
      <c r="AT453" s="42">
        <f xml:space="preserve"> IF(AS453&lt;&gt;"",VLOOKUP(AS453,Calculs!$B$2:$C$34,2,FALSE),0)</f>
        <v>0</v>
      </c>
      <c r="AU453" s="42">
        <f>IF(I453&lt;&gt;"",IF(LEFT(I453,1)="S", Calculs!$C$63,0),0)</f>
        <v>0</v>
      </c>
      <c r="AV453" s="42">
        <f>IF(J453&lt;&gt;"",IF(LEFT(J453,1)="S", Calculs!$C$53,0),0)</f>
        <v>0</v>
      </c>
      <c r="AW453" s="42">
        <f>IF(K453&lt;&gt;"",IF(LEFT(K453,1)="S", Calculs!$C$54,0),0)</f>
        <v>0</v>
      </c>
      <c r="AX453" s="43" t="str">
        <f t="shared" si="121"/>
        <v/>
      </c>
      <c r="AY453" s="43" t="str">
        <f t="shared" si="122"/>
        <v/>
      </c>
      <c r="AZ453" s="43">
        <f>SUMIF(Calculs!$B$2:$B$34,AX453,Calculs!$C$2:$C$34)</f>
        <v>0</v>
      </c>
      <c r="BA453" s="42">
        <f>IF(O453&lt;&gt;"",IF(LEFT(O453,1)="S", Calculs!$C$54,0),0)</f>
        <v>0</v>
      </c>
      <c r="BB453" s="42">
        <f>IF(P453&lt;&gt;"",IF(LEFT(P453,1)="S", Calculs!$C$53,0),0)</f>
        <v>0</v>
      </c>
      <c r="BC453" s="229" t="str">
        <f t="shared" si="123"/>
        <v/>
      </c>
      <c r="BD453" s="220">
        <f>IF(A453="",0, IF(BK453="S",COUNTIF($BC$17:BC453,BC453),0))</f>
        <v>0</v>
      </c>
      <c r="BE453" s="42">
        <f xml:space="preserve"> IF(Q453&lt;&gt;"",IF(Q453&lt;&gt;"Sense monitor",VLOOKUP(_xlfn.CONCAT(LEFT(Q453,2),IF(BF453="NO",".SA",".AA")),Calculs!$B$41:$C$48,2,FALSE),0),0)</f>
        <v>0</v>
      </c>
      <c r="BF453" s="42" t="str">
        <f t="shared" si="124"/>
        <v>NO</v>
      </c>
      <c r="BG453" s="43" t="str">
        <f t="shared" si="132"/>
        <v/>
      </c>
      <c r="BH453" s="42">
        <f>SUMIF(Calculs!$B$32:$B$36,TRIM(BG453),Calculs!$C$32:$C$36)</f>
        <v>0</v>
      </c>
      <c r="BI453" s="42">
        <f>IF(T453&lt;&gt;"",IF(LEFT(T453,1)="S", SUMIF(Calculs!$B$67:$B$70, TRIM(BG453), Calculs!$C$67:$C$70),0),0)</f>
        <v>0</v>
      </c>
      <c r="BJ453" s="40" t="str">
        <f t="shared" si="133"/>
        <v>N</v>
      </c>
      <c r="BK453" s="219" t="str">
        <f t="shared" si="125"/>
        <v>N</v>
      </c>
      <c r="BL453" s="42">
        <f t="shared" si="134"/>
        <v>0</v>
      </c>
      <c r="BM453" s="42"/>
      <c r="BN453" s="42"/>
      <c r="BO453" s="42">
        <f>IF(B453="",0,IF(AND(BJ453="S",AR453=1), VLOOKUP(B453,Calculs!$B$94:$D$99,3), 0) + IF(AND(BK453="S",BD453=1), VLOOKUP(B453,Calculs!$B$94:$F$99,5), 0))</f>
        <v>0</v>
      </c>
      <c r="BP453" s="40" t="str">
        <f t="shared" si="126"/>
        <v/>
      </c>
      <c r="BQ453" s="219" t="str">
        <f t="shared" si="127"/>
        <v/>
      </c>
      <c r="BR453" s="264" t="str">
        <f t="shared" si="128"/>
        <v/>
      </c>
      <c r="BS453" s="264" t="str">
        <f t="shared" si="129"/>
        <v/>
      </c>
    </row>
    <row r="454" spans="1:71" ht="12.75" customHeight="1">
      <c r="A454" s="217" t="str">
        <f>IF(' Peticions ET'!A444="", "",' Peticions ET'!A444)</f>
        <v/>
      </c>
      <c r="B454" s="167" t="str">
        <f t="shared" si="130"/>
        <v/>
      </c>
      <c r="C454" s="167" t="str">
        <f>IF(' Peticions ET'!B444="", "",' Peticions ET'!B444)</f>
        <v/>
      </c>
      <c r="D454" s="167" t="str">
        <f>IF(' Peticions ET'!C444="", "",' Peticions ET'!C444)</f>
        <v/>
      </c>
      <c r="E454" s="167" t="str">
        <f>IF(' Peticions ET'!D444="", "",' Peticions ET'!D444)</f>
        <v/>
      </c>
      <c r="F454" s="166" t="str">
        <f>IF(' Peticions ET'!E444="", "",' Peticions ET'!E444)</f>
        <v/>
      </c>
      <c r="G454" s="166" t="str">
        <f>IF(' Peticions ET'!F444="", "",' Peticions ET'!F444)</f>
        <v/>
      </c>
      <c r="H454" s="30" t="str">
        <f>IF(' Peticions ET'!G444="", "",' Peticions ET'!G444)</f>
        <v/>
      </c>
      <c r="I454" s="40" t="str">
        <f>IF(' Peticions ET'!H444="", "",' Peticions ET'!H444)</f>
        <v/>
      </c>
      <c r="J454" s="40" t="str">
        <f>IF(' Peticions ET'!I444="", "",' Peticions ET'!I444)</f>
        <v/>
      </c>
      <c r="K454" s="40" t="str">
        <f>IF(' Peticions ET'!J444="", "",' Peticions ET'!J444)</f>
        <v/>
      </c>
      <c r="L454" s="30" t="str">
        <f>IF(' Peticions ET'!K444="", "",' Peticions ET'!K444)</f>
        <v/>
      </c>
      <c r="M454" s="30" t="str">
        <f>IF(' Peticions ET'!L444="", "",' Peticions ET'!L444)</f>
        <v/>
      </c>
      <c r="N454" s="30" t="str">
        <f>IF(' Peticions ET'!M444="", "",' Peticions ET'!M444)</f>
        <v/>
      </c>
      <c r="O454" s="40" t="str">
        <f>IF(' Peticions ET'!O444="", "",' Peticions ET'!O444)</f>
        <v/>
      </c>
      <c r="P454" s="7" t="str">
        <f>IF(' Peticions ET'!N444="", "",' Peticions ET'!N444)</f>
        <v/>
      </c>
      <c r="Q454" s="31" t="str">
        <f>IF(' Peticions ET'!R444="", "",' Peticions ET'!R444)</f>
        <v/>
      </c>
      <c r="R454" s="31" t="str">
        <f>IF(' Peticions ET'!S444="", "",' Peticions ET'!S444)</f>
        <v/>
      </c>
      <c r="S454" t="str">
        <f>IF(' Peticions ET'!P444="", "",' Peticions ET'!P444)</f>
        <v/>
      </c>
      <c r="T454" s="264" t="str">
        <f>IF(' Peticions ET'!Q444="", "",' Peticions ET'!Q444)</f>
        <v/>
      </c>
      <c r="U454" s="1"/>
      <c r="V454" s="1"/>
      <c r="W454" s="3"/>
      <c r="X454" s="31"/>
      <c r="Y454" s="31"/>
      <c r="Z454" s="31"/>
      <c r="AA454" s="32"/>
      <c r="AB454" s="33"/>
      <c r="AC454" s="33"/>
      <c r="AD454" s="33"/>
      <c r="AE454" s="33"/>
      <c r="AF454" s="34"/>
      <c r="AG454" s="34"/>
      <c r="AH454" s="34"/>
      <c r="AI454" s="34"/>
      <c r="AJ454" s="35" t="str">
        <f>IF(' Peticions ET'!Z444="", "",' Peticions ET'!Z444)</f>
        <v/>
      </c>
      <c r="AK454" s="143"/>
      <c r="AL454" s="36"/>
      <c r="AM454" s="37" t="str">
        <f t="shared" si="116"/>
        <v/>
      </c>
      <c r="AN454" s="38" t="str">
        <f t="shared" si="117"/>
        <v/>
      </c>
      <c r="AO454" s="39" t="str">
        <f t="shared" si="118"/>
        <v/>
      </c>
      <c r="AP454" s="40" t="str">
        <f t="shared" si="119"/>
        <v/>
      </c>
      <c r="AQ454" s="229" t="str">
        <f t="shared" si="120"/>
        <v/>
      </c>
      <c r="AR454" s="220">
        <f>IF(A454="",0,IF(BJ454="S",COUNTIF($AQ$17:AQ454,AQ454),0))</f>
        <v>0</v>
      </c>
      <c r="AS454" s="41" t="str">
        <f t="shared" si="131"/>
        <v/>
      </c>
      <c r="AT454" s="42">
        <f xml:space="preserve"> IF(AS454&lt;&gt;"",VLOOKUP(AS454,Calculs!$B$2:$C$34,2,FALSE),0)</f>
        <v>0</v>
      </c>
      <c r="AU454" s="42">
        <f>IF(I454&lt;&gt;"",IF(LEFT(I454,1)="S", Calculs!$C$63,0),0)</f>
        <v>0</v>
      </c>
      <c r="AV454" s="42">
        <f>IF(J454&lt;&gt;"",IF(LEFT(J454,1)="S", Calculs!$C$53,0),0)</f>
        <v>0</v>
      </c>
      <c r="AW454" s="42">
        <f>IF(K454&lt;&gt;"",IF(LEFT(K454,1)="S", Calculs!$C$54,0),0)</f>
        <v>0</v>
      </c>
      <c r="AX454" s="43" t="str">
        <f t="shared" si="121"/>
        <v/>
      </c>
      <c r="AY454" s="43" t="str">
        <f t="shared" si="122"/>
        <v/>
      </c>
      <c r="AZ454" s="43">
        <f>SUMIF(Calculs!$B$2:$B$34,AX454,Calculs!$C$2:$C$34)</f>
        <v>0</v>
      </c>
      <c r="BA454" s="42">
        <f>IF(O454&lt;&gt;"",IF(LEFT(O454,1)="S", Calculs!$C$54,0),0)</f>
        <v>0</v>
      </c>
      <c r="BB454" s="42">
        <f>IF(P454&lt;&gt;"",IF(LEFT(P454,1)="S", Calculs!$C$53,0),0)</f>
        <v>0</v>
      </c>
      <c r="BC454" s="229" t="str">
        <f t="shared" si="123"/>
        <v/>
      </c>
      <c r="BD454" s="220">
        <f>IF(A454="",0, IF(BK454="S",COUNTIF($BC$17:BC454,BC454),0))</f>
        <v>0</v>
      </c>
      <c r="BE454" s="42">
        <f xml:space="preserve"> IF(Q454&lt;&gt;"",IF(Q454&lt;&gt;"Sense monitor",VLOOKUP(_xlfn.CONCAT(LEFT(Q454,2),IF(BF454="NO",".SA",".AA")),Calculs!$B$41:$C$48,2,FALSE),0),0)</f>
        <v>0</v>
      </c>
      <c r="BF454" s="42" t="str">
        <f t="shared" si="124"/>
        <v>NO</v>
      </c>
      <c r="BG454" s="43" t="str">
        <f t="shared" si="132"/>
        <v/>
      </c>
      <c r="BH454" s="42">
        <f>SUMIF(Calculs!$B$32:$B$36,TRIM(BG454),Calculs!$C$32:$C$36)</f>
        <v>0</v>
      </c>
      <c r="BI454" s="42">
        <f>IF(T454&lt;&gt;"",IF(LEFT(T454,1)="S", SUMIF(Calculs!$B$67:$B$70, TRIM(BG454), Calculs!$C$67:$C$70),0),0)</f>
        <v>0</v>
      </c>
      <c r="BJ454" s="40" t="str">
        <f t="shared" si="133"/>
        <v>N</v>
      </c>
      <c r="BK454" s="219" t="str">
        <f t="shared" si="125"/>
        <v>N</v>
      </c>
      <c r="BL454" s="42">
        <f t="shared" si="134"/>
        <v>0</v>
      </c>
      <c r="BM454" s="42"/>
      <c r="BN454" s="42"/>
      <c r="BO454" s="42">
        <f>IF(B454="",0,IF(AND(BJ454="S",AR454=1), VLOOKUP(B454,Calculs!$B$94:$D$99,3), 0) + IF(AND(BK454="S",BD454=1), VLOOKUP(B454,Calculs!$B$94:$F$99,5), 0))</f>
        <v>0</v>
      </c>
      <c r="BP454" s="40" t="str">
        <f t="shared" si="126"/>
        <v/>
      </c>
      <c r="BQ454" s="219" t="str">
        <f t="shared" si="127"/>
        <v/>
      </c>
      <c r="BR454" s="264" t="str">
        <f t="shared" si="128"/>
        <v/>
      </c>
      <c r="BS454" s="264" t="str">
        <f t="shared" si="129"/>
        <v/>
      </c>
    </row>
    <row r="455" spans="1:71" ht="12.75" customHeight="1">
      <c r="A455" s="217" t="str">
        <f>IF(' Peticions ET'!A445="", "",' Peticions ET'!A445)</f>
        <v/>
      </c>
      <c r="B455" s="167" t="str">
        <f t="shared" si="130"/>
        <v/>
      </c>
      <c r="C455" s="167" t="str">
        <f>IF(' Peticions ET'!B445="", "",' Peticions ET'!B445)</f>
        <v/>
      </c>
      <c r="D455" s="167" t="str">
        <f>IF(' Peticions ET'!C445="", "",' Peticions ET'!C445)</f>
        <v/>
      </c>
      <c r="E455" s="167" t="str">
        <f>IF(' Peticions ET'!D445="", "",' Peticions ET'!D445)</f>
        <v/>
      </c>
      <c r="F455" s="166" t="str">
        <f>IF(' Peticions ET'!E445="", "",' Peticions ET'!E445)</f>
        <v/>
      </c>
      <c r="G455" s="166" t="str">
        <f>IF(' Peticions ET'!F445="", "",' Peticions ET'!F445)</f>
        <v/>
      </c>
      <c r="H455" s="30" t="str">
        <f>IF(' Peticions ET'!G445="", "",' Peticions ET'!G445)</f>
        <v/>
      </c>
      <c r="I455" s="40" t="str">
        <f>IF(' Peticions ET'!H445="", "",' Peticions ET'!H445)</f>
        <v/>
      </c>
      <c r="J455" s="40" t="str">
        <f>IF(' Peticions ET'!I445="", "",' Peticions ET'!I445)</f>
        <v/>
      </c>
      <c r="K455" s="40" t="str">
        <f>IF(' Peticions ET'!J445="", "",' Peticions ET'!J445)</f>
        <v/>
      </c>
      <c r="L455" s="30" t="str">
        <f>IF(' Peticions ET'!K445="", "",' Peticions ET'!K445)</f>
        <v/>
      </c>
      <c r="M455" s="30" t="str">
        <f>IF(' Peticions ET'!L445="", "",' Peticions ET'!L445)</f>
        <v/>
      </c>
      <c r="N455" s="30" t="str">
        <f>IF(' Peticions ET'!M445="", "",' Peticions ET'!M445)</f>
        <v/>
      </c>
      <c r="O455" s="40" t="str">
        <f>IF(' Peticions ET'!O445="", "",' Peticions ET'!O445)</f>
        <v/>
      </c>
      <c r="P455" s="7" t="str">
        <f>IF(' Peticions ET'!N445="", "",' Peticions ET'!N445)</f>
        <v/>
      </c>
      <c r="Q455" s="31" t="str">
        <f>IF(' Peticions ET'!R445="", "",' Peticions ET'!R445)</f>
        <v/>
      </c>
      <c r="R455" s="31" t="str">
        <f>IF(' Peticions ET'!S445="", "",' Peticions ET'!S445)</f>
        <v/>
      </c>
      <c r="S455" t="str">
        <f>IF(' Peticions ET'!P445="", "",' Peticions ET'!P445)</f>
        <v/>
      </c>
      <c r="T455" s="264" t="str">
        <f>IF(' Peticions ET'!Q445="", "",' Peticions ET'!Q445)</f>
        <v/>
      </c>
      <c r="U455" s="1"/>
      <c r="V455" s="1"/>
      <c r="W455" s="3"/>
      <c r="X455" s="31"/>
      <c r="Y455" s="31"/>
      <c r="Z455" s="31"/>
      <c r="AA455" s="32"/>
      <c r="AB455" s="33"/>
      <c r="AC455" s="33"/>
      <c r="AD455" s="33"/>
      <c r="AE455" s="33"/>
      <c r="AF455" s="34"/>
      <c r="AG455" s="34"/>
      <c r="AH455" s="34"/>
      <c r="AI455" s="34"/>
      <c r="AJ455" s="35" t="str">
        <f>IF(' Peticions ET'!Z445="", "",' Peticions ET'!Z445)</f>
        <v/>
      </c>
      <c r="AK455" s="143"/>
      <c r="AL455" s="36"/>
      <c r="AM455" s="37" t="str">
        <f t="shared" si="116"/>
        <v/>
      </c>
      <c r="AN455" s="38" t="str">
        <f t="shared" si="117"/>
        <v/>
      </c>
      <c r="AO455" s="39" t="str">
        <f t="shared" si="118"/>
        <v/>
      </c>
      <c r="AP455" s="40" t="str">
        <f t="shared" si="119"/>
        <v/>
      </c>
      <c r="AQ455" s="229" t="str">
        <f t="shared" si="120"/>
        <v/>
      </c>
      <c r="AR455" s="220">
        <f>IF(A455="",0,IF(BJ455="S",COUNTIF($AQ$17:AQ455,AQ455),0))</f>
        <v>0</v>
      </c>
      <c r="AS455" s="41" t="str">
        <f t="shared" si="131"/>
        <v/>
      </c>
      <c r="AT455" s="42">
        <f xml:space="preserve"> IF(AS455&lt;&gt;"",VLOOKUP(AS455,Calculs!$B$2:$C$34,2,FALSE),0)</f>
        <v>0</v>
      </c>
      <c r="AU455" s="42">
        <f>IF(I455&lt;&gt;"",IF(LEFT(I455,1)="S", Calculs!$C$63,0),0)</f>
        <v>0</v>
      </c>
      <c r="AV455" s="42">
        <f>IF(J455&lt;&gt;"",IF(LEFT(J455,1)="S", Calculs!$C$53,0),0)</f>
        <v>0</v>
      </c>
      <c r="AW455" s="42">
        <f>IF(K455&lt;&gt;"",IF(LEFT(K455,1)="S", Calculs!$C$54,0),0)</f>
        <v>0</v>
      </c>
      <c r="AX455" s="43" t="str">
        <f t="shared" si="121"/>
        <v/>
      </c>
      <c r="AY455" s="43" t="str">
        <f t="shared" si="122"/>
        <v/>
      </c>
      <c r="AZ455" s="43">
        <f>SUMIF(Calculs!$B$2:$B$34,AX455,Calculs!$C$2:$C$34)</f>
        <v>0</v>
      </c>
      <c r="BA455" s="42">
        <f>IF(O455&lt;&gt;"",IF(LEFT(O455,1)="S", Calculs!$C$54,0),0)</f>
        <v>0</v>
      </c>
      <c r="BB455" s="42">
        <f>IF(P455&lt;&gt;"",IF(LEFT(P455,1)="S", Calculs!$C$53,0),0)</f>
        <v>0</v>
      </c>
      <c r="BC455" s="229" t="str">
        <f t="shared" si="123"/>
        <v/>
      </c>
      <c r="BD455" s="220">
        <f>IF(A455="",0, IF(BK455="S",COUNTIF($BC$17:BC455,BC455),0))</f>
        <v>0</v>
      </c>
      <c r="BE455" s="42">
        <f xml:space="preserve"> IF(Q455&lt;&gt;"",IF(Q455&lt;&gt;"Sense monitor",VLOOKUP(_xlfn.CONCAT(LEFT(Q455,2),IF(BF455="NO",".SA",".AA")),Calculs!$B$41:$C$48,2,FALSE),0),0)</f>
        <v>0</v>
      </c>
      <c r="BF455" s="42" t="str">
        <f t="shared" si="124"/>
        <v>NO</v>
      </c>
      <c r="BG455" s="43" t="str">
        <f t="shared" si="132"/>
        <v/>
      </c>
      <c r="BH455" s="42">
        <f>SUMIF(Calculs!$B$32:$B$36,TRIM(BG455),Calculs!$C$32:$C$36)</f>
        <v>0</v>
      </c>
      <c r="BI455" s="42">
        <f>IF(T455&lt;&gt;"",IF(LEFT(T455,1)="S", SUMIF(Calculs!$B$67:$B$70, TRIM(BG455), Calculs!$C$67:$C$70),0),0)</f>
        <v>0</v>
      </c>
      <c r="BJ455" s="40" t="str">
        <f t="shared" si="133"/>
        <v>N</v>
      </c>
      <c r="BK455" s="219" t="str">
        <f t="shared" si="125"/>
        <v>N</v>
      </c>
      <c r="BL455" s="42">
        <f t="shared" si="134"/>
        <v>0</v>
      </c>
      <c r="BM455" s="42"/>
      <c r="BN455" s="42"/>
      <c r="BO455" s="42">
        <f>IF(B455="",0,IF(AND(BJ455="S",AR455=1), VLOOKUP(B455,Calculs!$B$94:$D$99,3), 0) + IF(AND(BK455="S",BD455=1), VLOOKUP(B455,Calculs!$B$94:$F$99,5), 0))</f>
        <v>0</v>
      </c>
      <c r="BP455" s="40" t="str">
        <f t="shared" si="126"/>
        <v/>
      </c>
      <c r="BQ455" s="219" t="str">
        <f t="shared" si="127"/>
        <v/>
      </c>
      <c r="BR455" s="264" t="str">
        <f t="shared" si="128"/>
        <v/>
      </c>
      <c r="BS455" s="264" t="str">
        <f t="shared" si="129"/>
        <v/>
      </c>
    </row>
    <row r="456" spans="1:71" ht="12.75" customHeight="1">
      <c r="A456" s="217" t="str">
        <f>IF(' Peticions ET'!A446="", "",' Peticions ET'!A446)</f>
        <v/>
      </c>
      <c r="B456" s="167" t="str">
        <f t="shared" si="130"/>
        <v/>
      </c>
      <c r="C456" s="167" t="str">
        <f>IF(' Peticions ET'!B446="", "",' Peticions ET'!B446)</f>
        <v/>
      </c>
      <c r="D456" s="167" t="str">
        <f>IF(' Peticions ET'!C446="", "",' Peticions ET'!C446)</f>
        <v/>
      </c>
      <c r="E456" s="167" t="str">
        <f>IF(' Peticions ET'!D446="", "",' Peticions ET'!D446)</f>
        <v/>
      </c>
      <c r="F456" s="166" t="str">
        <f>IF(' Peticions ET'!E446="", "",' Peticions ET'!E446)</f>
        <v/>
      </c>
      <c r="G456" s="166" t="str">
        <f>IF(' Peticions ET'!F446="", "",' Peticions ET'!F446)</f>
        <v/>
      </c>
      <c r="H456" s="30" t="str">
        <f>IF(' Peticions ET'!G446="", "",' Peticions ET'!G446)</f>
        <v/>
      </c>
      <c r="I456" s="40" t="str">
        <f>IF(' Peticions ET'!H446="", "",' Peticions ET'!H446)</f>
        <v/>
      </c>
      <c r="J456" s="40" t="str">
        <f>IF(' Peticions ET'!I446="", "",' Peticions ET'!I446)</f>
        <v/>
      </c>
      <c r="K456" s="40" t="str">
        <f>IF(' Peticions ET'!J446="", "",' Peticions ET'!J446)</f>
        <v/>
      </c>
      <c r="L456" s="30" t="str">
        <f>IF(' Peticions ET'!K446="", "",' Peticions ET'!K446)</f>
        <v/>
      </c>
      <c r="M456" s="30" t="str">
        <f>IF(' Peticions ET'!L446="", "",' Peticions ET'!L446)</f>
        <v/>
      </c>
      <c r="N456" s="30" t="str">
        <f>IF(' Peticions ET'!M446="", "",' Peticions ET'!M446)</f>
        <v/>
      </c>
      <c r="O456" s="40" t="str">
        <f>IF(' Peticions ET'!O446="", "",' Peticions ET'!O446)</f>
        <v/>
      </c>
      <c r="P456" s="7" t="str">
        <f>IF(' Peticions ET'!N446="", "",' Peticions ET'!N446)</f>
        <v/>
      </c>
      <c r="Q456" s="31" t="str">
        <f>IF(' Peticions ET'!R446="", "",' Peticions ET'!R446)</f>
        <v/>
      </c>
      <c r="R456" s="31" t="str">
        <f>IF(' Peticions ET'!S446="", "",' Peticions ET'!S446)</f>
        <v/>
      </c>
      <c r="S456" t="str">
        <f>IF(' Peticions ET'!P446="", "",' Peticions ET'!P446)</f>
        <v/>
      </c>
      <c r="T456" s="264" t="str">
        <f>IF(' Peticions ET'!Q446="", "",' Peticions ET'!Q446)</f>
        <v/>
      </c>
      <c r="U456" s="1"/>
      <c r="V456" s="1"/>
      <c r="W456" s="3"/>
      <c r="X456" s="31"/>
      <c r="Y456" s="31"/>
      <c r="Z456" s="31"/>
      <c r="AA456" s="32"/>
      <c r="AB456" s="33"/>
      <c r="AC456" s="33"/>
      <c r="AD456" s="33"/>
      <c r="AE456" s="33"/>
      <c r="AF456" s="34"/>
      <c r="AG456" s="34"/>
      <c r="AH456" s="34"/>
      <c r="AI456" s="34"/>
      <c r="AJ456" s="35" t="str">
        <f>IF(' Peticions ET'!Z446="", "",' Peticions ET'!Z446)</f>
        <v/>
      </c>
      <c r="AK456" s="143"/>
      <c r="AL456" s="36"/>
      <c r="AM456" s="37" t="str">
        <f t="shared" si="116"/>
        <v/>
      </c>
      <c r="AN456" s="38" t="str">
        <f t="shared" si="117"/>
        <v/>
      </c>
      <c r="AO456" s="39" t="str">
        <f t="shared" si="118"/>
        <v/>
      </c>
      <c r="AP456" s="40" t="str">
        <f t="shared" si="119"/>
        <v/>
      </c>
      <c r="AQ456" s="229" t="str">
        <f t="shared" si="120"/>
        <v/>
      </c>
      <c r="AR456" s="220">
        <f>IF(A456="",0,IF(BJ456="S",COUNTIF($AQ$17:AQ456,AQ456),0))</f>
        <v>0</v>
      </c>
      <c r="AS456" s="41" t="str">
        <f t="shared" si="131"/>
        <v/>
      </c>
      <c r="AT456" s="42">
        <f xml:space="preserve"> IF(AS456&lt;&gt;"",VLOOKUP(AS456,Calculs!$B$2:$C$34,2,FALSE),0)</f>
        <v>0</v>
      </c>
      <c r="AU456" s="42">
        <f>IF(I456&lt;&gt;"",IF(LEFT(I456,1)="S", Calculs!$C$63,0),0)</f>
        <v>0</v>
      </c>
      <c r="AV456" s="42">
        <f>IF(J456&lt;&gt;"",IF(LEFT(J456,1)="S", Calculs!$C$53,0),0)</f>
        <v>0</v>
      </c>
      <c r="AW456" s="42">
        <f>IF(K456&lt;&gt;"",IF(LEFT(K456,1)="S", Calculs!$C$54,0),0)</f>
        <v>0</v>
      </c>
      <c r="AX456" s="43" t="str">
        <f t="shared" si="121"/>
        <v/>
      </c>
      <c r="AY456" s="43" t="str">
        <f t="shared" si="122"/>
        <v/>
      </c>
      <c r="AZ456" s="43">
        <f>SUMIF(Calculs!$B$2:$B$34,AX456,Calculs!$C$2:$C$34)</f>
        <v>0</v>
      </c>
      <c r="BA456" s="42">
        <f>IF(O456&lt;&gt;"",IF(LEFT(O456,1)="S", Calculs!$C$54,0),0)</f>
        <v>0</v>
      </c>
      <c r="BB456" s="42">
        <f>IF(P456&lt;&gt;"",IF(LEFT(P456,1)="S", Calculs!$C$53,0),0)</f>
        <v>0</v>
      </c>
      <c r="BC456" s="229" t="str">
        <f t="shared" si="123"/>
        <v/>
      </c>
      <c r="BD456" s="220">
        <f>IF(A456="",0, IF(BK456="S",COUNTIF($BC$17:BC456,BC456),0))</f>
        <v>0</v>
      </c>
      <c r="BE456" s="42">
        <f xml:space="preserve"> IF(Q456&lt;&gt;"",IF(Q456&lt;&gt;"Sense monitor",VLOOKUP(_xlfn.CONCAT(LEFT(Q456,2),IF(BF456="NO",".SA",".AA")),Calculs!$B$41:$C$48,2,FALSE),0),0)</f>
        <v>0</v>
      </c>
      <c r="BF456" s="42" t="str">
        <f t="shared" si="124"/>
        <v>NO</v>
      </c>
      <c r="BG456" s="43" t="str">
        <f t="shared" si="132"/>
        <v/>
      </c>
      <c r="BH456" s="42">
        <f>SUMIF(Calculs!$B$32:$B$36,TRIM(BG456),Calculs!$C$32:$C$36)</f>
        <v>0</v>
      </c>
      <c r="BI456" s="42">
        <f>IF(T456&lt;&gt;"",IF(LEFT(T456,1)="S", SUMIF(Calculs!$B$67:$B$70, TRIM(BG456), Calculs!$C$67:$C$70),0),0)</f>
        <v>0</v>
      </c>
      <c r="BJ456" s="40" t="str">
        <f t="shared" si="133"/>
        <v>N</v>
      </c>
      <c r="BK456" s="219" t="str">
        <f t="shared" si="125"/>
        <v>N</v>
      </c>
      <c r="BL456" s="42">
        <f t="shared" si="134"/>
        <v>0</v>
      </c>
      <c r="BM456" s="42"/>
      <c r="BN456" s="42"/>
      <c r="BO456" s="42">
        <f>IF(B456="",0,IF(AND(BJ456="S",AR456=1), VLOOKUP(B456,Calculs!$B$94:$D$99,3), 0) + IF(AND(BK456="S",BD456=1), VLOOKUP(B456,Calculs!$B$94:$F$99,5), 0))</f>
        <v>0</v>
      </c>
      <c r="BP456" s="40" t="str">
        <f t="shared" si="126"/>
        <v/>
      </c>
      <c r="BQ456" s="219" t="str">
        <f t="shared" si="127"/>
        <v/>
      </c>
      <c r="BR456" s="264" t="str">
        <f t="shared" si="128"/>
        <v/>
      </c>
      <c r="BS456" s="264" t="str">
        <f t="shared" si="129"/>
        <v/>
      </c>
    </row>
    <row r="457" spans="1:71" ht="12.75" customHeight="1">
      <c r="A457" s="217" t="str">
        <f>IF(' Peticions ET'!A447="", "",' Peticions ET'!A447)</f>
        <v/>
      </c>
      <c r="B457" s="167" t="str">
        <f t="shared" si="130"/>
        <v/>
      </c>
      <c r="C457" s="167" t="str">
        <f>IF(' Peticions ET'!B447="", "",' Peticions ET'!B447)</f>
        <v/>
      </c>
      <c r="D457" s="167" t="str">
        <f>IF(' Peticions ET'!C447="", "",' Peticions ET'!C447)</f>
        <v/>
      </c>
      <c r="E457" s="167" t="str">
        <f>IF(' Peticions ET'!D447="", "",' Peticions ET'!D447)</f>
        <v/>
      </c>
      <c r="F457" s="166" t="str">
        <f>IF(' Peticions ET'!E447="", "",' Peticions ET'!E447)</f>
        <v/>
      </c>
      <c r="G457" s="166" t="str">
        <f>IF(' Peticions ET'!F447="", "",' Peticions ET'!F447)</f>
        <v/>
      </c>
      <c r="H457" s="30" t="str">
        <f>IF(' Peticions ET'!G447="", "",' Peticions ET'!G447)</f>
        <v/>
      </c>
      <c r="I457" s="40" t="str">
        <f>IF(' Peticions ET'!H447="", "",' Peticions ET'!H447)</f>
        <v/>
      </c>
      <c r="J457" s="40" t="str">
        <f>IF(' Peticions ET'!I447="", "",' Peticions ET'!I447)</f>
        <v/>
      </c>
      <c r="K457" s="40" t="str">
        <f>IF(' Peticions ET'!J447="", "",' Peticions ET'!J447)</f>
        <v/>
      </c>
      <c r="L457" s="30" t="str">
        <f>IF(' Peticions ET'!K447="", "",' Peticions ET'!K447)</f>
        <v/>
      </c>
      <c r="M457" s="30" t="str">
        <f>IF(' Peticions ET'!L447="", "",' Peticions ET'!L447)</f>
        <v/>
      </c>
      <c r="N457" s="30" t="str">
        <f>IF(' Peticions ET'!M447="", "",' Peticions ET'!M447)</f>
        <v/>
      </c>
      <c r="O457" s="40" t="str">
        <f>IF(' Peticions ET'!O447="", "",' Peticions ET'!O447)</f>
        <v/>
      </c>
      <c r="P457" s="7" t="str">
        <f>IF(' Peticions ET'!N447="", "",' Peticions ET'!N447)</f>
        <v/>
      </c>
      <c r="Q457" s="31" t="str">
        <f>IF(' Peticions ET'!R447="", "",' Peticions ET'!R447)</f>
        <v/>
      </c>
      <c r="R457" s="31" t="str">
        <f>IF(' Peticions ET'!S447="", "",' Peticions ET'!S447)</f>
        <v/>
      </c>
      <c r="S457" t="str">
        <f>IF(' Peticions ET'!P447="", "",' Peticions ET'!P447)</f>
        <v/>
      </c>
      <c r="T457" s="264" t="str">
        <f>IF(' Peticions ET'!Q447="", "",' Peticions ET'!Q447)</f>
        <v/>
      </c>
      <c r="U457" s="1"/>
      <c r="V457" s="1"/>
      <c r="W457" s="3"/>
      <c r="X457" s="31"/>
      <c r="Y457" s="31"/>
      <c r="Z457" s="31"/>
      <c r="AA457" s="32"/>
      <c r="AB457" s="33"/>
      <c r="AC457" s="33"/>
      <c r="AD457" s="33"/>
      <c r="AE457" s="33"/>
      <c r="AF457" s="34"/>
      <c r="AG457" s="34"/>
      <c r="AH457" s="34"/>
      <c r="AI457" s="34"/>
      <c r="AJ457" s="35" t="str">
        <f>IF(' Peticions ET'!Z447="", "",' Peticions ET'!Z447)</f>
        <v/>
      </c>
      <c r="AK457" s="143"/>
      <c r="AL457" s="36"/>
      <c r="AM457" s="37" t="str">
        <f t="shared" si="116"/>
        <v/>
      </c>
      <c r="AN457" s="38" t="str">
        <f t="shared" si="117"/>
        <v/>
      </c>
      <c r="AO457" s="39" t="str">
        <f t="shared" si="118"/>
        <v/>
      </c>
      <c r="AP457" s="40" t="str">
        <f t="shared" si="119"/>
        <v/>
      </c>
      <c r="AQ457" s="229" t="str">
        <f t="shared" si="120"/>
        <v/>
      </c>
      <c r="AR457" s="220">
        <f>IF(A457="",0,IF(BJ457="S",COUNTIF($AQ$17:AQ457,AQ457),0))</f>
        <v>0</v>
      </c>
      <c r="AS457" s="41" t="str">
        <f t="shared" si="131"/>
        <v/>
      </c>
      <c r="AT457" s="42">
        <f xml:space="preserve"> IF(AS457&lt;&gt;"",VLOOKUP(AS457,Calculs!$B$2:$C$34,2,FALSE),0)</f>
        <v>0</v>
      </c>
      <c r="AU457" s="42">
        <f>IF(I457&lt;&gt;"",IF(LEFT(I457,1)="S", Calculs!$C$63,0),0)</f>
        <v>0</v>
      </c>
      <c r="AV457" s="42">
        <f>IF(J457&lt;&gt;"",IF(LEFT(J457,1)="S", Calculs!$C$53,0),0)</f>
        <v>0</v>
      </c>
      <c r="AW457" s="42">
        <f>IF(K457&lt;&gt;"",IF(LEFT(K457,1)="S", Calculs!$C$54,0),0)</f>
        <v>0</v>
      </c>
      <c r="AX457" s="43" t="str">
        <f t="shared" si="121"/>
        <v/>
      </c>
      <c r="AY457" s="43" t="str">
        <f t="shared" si="122"/>
        <v/>
      </c>
      <c r="AZ457" s="43">
        <f>SUMIF(Calculs!$B$2:$B$34,AX457,Calculs!$C$2:$C$34)</f>
        <v>0</v>
      </c>
      <c r="BA457" s="42">
        <f>IF(O457&lt;&gt;"",IF(LEFT(O457,1)="S", Calculs!$C$54,0),0)</f>
        <v>0</v>
      </c>
      <c r="BB457" s="42">
        <f>IF(P457&lt;&gt;"",IF(LEFT(P457,1)="S", Calculs!$C$53,0),0)</f>
        <v>0</v>
      </c>
      <c r="BC457" s="229" t="str">
        <f t="shared" si="123"/>
        <v/>
      </c>
      <c r="BD457" s="220">
        <f>IF(A457="",0, IF(BK457="S",COUNTIF($BC$17:BC457,BC457),0))</f>
        <v>0</v>
      </c>
      <c r="BE457" s="42">
        <f xml:space="preserve"> IF(Q457&lt;&gt;"",IF(Q457&lt;&gt;"Sense monitor",VLOOKUP(_xlfn.CONCAT(LEFT(Q457,2),IF(BF457="NO",".SA",".AA")),Calculs!$B$41:$C$48,2,FALSE),0),0)</f>
        <v>0</v>
      </c>
      <c r="BF457" s="42" t="str">
        <f t="shared" si="124"/>
        <v>NO</v>
      </c>
      <c r="BG457" s="43" t="str">
        <f t="shared" si="132"/>
        <v/>
      </c>
      <c r="BH457" s="42">
        <f>SUMIF(Calculs!$B$32:$B$36,TRIM(BG457),Calculs!$C$32:$C$36)</f>
        <v>0</v>
      </c>
      <c r="BI457" s="42">
        <f>IF(T457&lt;&gt;"",IF(LEFT(T457,1)="S", SUMIF(Calculs!$B$67:$B$70, TRIM(BG457), Calculs!$C$67:$C$70),0),0)</f>
        <v>0</v>
      </c>
      <c r="BJ457" s="40" t="str">
        <f t="shared" si="133"/>
        <v>N</v>
      </c>
      <c r="BK457" s="219" t="str">
        <f t="shared" si="125"/>
        <v>N</v>
      </c>
      <c r="BL457" s="42">
        <f t="shared" si="134"/>
        <v>0</v>
      </c>
      <c r="BM457" s="42"/>
      <c r="BN457" s="42"/>
      <c r="BO457" s="42">
        <f>IF(B457="",0,IF(AND(BJ457="S",AR457=1), VLOOKUP(B457,Calculs!$B$94:$D$99,3), 0) + IF(AND(BK457="S",BD457=1), VLOOKUP(B457,Calculs!$B$94:$F$99,5), 0))</f>
        <v>0</v>
      </c>
      <c r="BP457" s="40" t="str">
        <f t="shared" si="126"/>
        <v/>
      </c>
      <c r="BQ457" s="219" t="str">
        <f t="shared" si="127"/>
        <v/>
      </c>
      <c r="BR457" s="264" t="str">
        <f t="shared" si="128"/>
        <v/>
      </c>
      <c r="BS457" s="264" t="str">
        <f t="shared" si="129"/>
        <v/>
      </c>
    </row>
    <row r="458" spans="1:71" ht="12.75" customHeight="1">
      <c r="A458" s="217" t="str">
        <f>IF(' Peticions ET'!A448="", "",' Peticions ET'!A448)</f>
        <v/>
      </c>
      <c r="B458" s="167" t="str">
        <f t="shared" si="130"/>
        <v/>
      </c>
      <c r="C458" s="167" t="str">
        <f>IF(' Peticions ET'!B448="", "",' Peticions ET'!B448)</f>
        <v/>
      </c>
      <c r="D458" s="167" t="str">
        <f>IF(' Peticions ET'!C448="", "",' Peticions ET'!C448)</f>
        <v/>
      </c>
      <c r="E458" s="167" t="str">
        <f>IF(' Peticions ET'!D448="", "",' Peticions ET'!D448)</f>
        <v/>
      </c>
      <c r="F458" s="166" t="str">
        <f>IF(' Peticions ET'!E448="", "",' Peticions ET'!E448)</f>
        <v/>
      </c>
      <c r="G458" s="166" t="str">
        <f>IF(' Peticions ET'!F448="", "",' Peticions ET'!F448)</f>
        <v/>
      </c>
      <c r="H458" s="30" t="str">
        <f>IF(' Peticions ET'!G448="", "",' Peticions ET'!G448)</f>
        <v/>
      </c>
      <c r="I458" s="40" t="str">
        <f>IF(' Peticions ET'!H448="", "",' Peticions ET'!H448)</f>
        <v/>
      </c>
      <c r="J458" s="40" t="str">
        <f>IF(' Peticions ET'!I448="", "",' Peticions ET'!I448)</f>
        <v/>
      </c>
      <c r="K458" s="40" t="str">
        <f>IF(' Peticions ET'!J448="", "",' Peticions ET'!J448)</f>
        <v/>
      </c>
      <c r="L458" s="30" t="str">
        <f>IF(' Peticions ET'!K448="", "",' Peticions ET'!K448)</f>
        <v/>
      </c>
      <c r="M458" s="30" t="str">
        <f>IF(' Peticions ET'!L448="", "",' Peticions ET'!L448)</f>
        <v/>
      </c>
      <c r="N458" s="30" t="str">
        <f>IF(' Peticions ET'!M448="", "",' Peticions ET'!M448)</f>
        <v/>
      </c>
      <c r="O458" s="40" t="str">
        <f>IF(' Peticions ET'!O448="", "",' Peticions ET'!O448)</f>
        <v/>
      </c>
      <c r="P458" s="7" t="str">
        <f>IF(' Peticions ET'!N448="", "",' Peticions ET'!N448)</f>
        <v/>
      </c>
      <c r="Q458" s="31" t="str">
        <f>IF(' Peticions ET'!R448="", "",' Peticions ET'!R448)</f>
        <v/>
      </c>
      <c r="R458" s="31" t="str">
        <f>IF(' Peticions ET'!S448="", "",' Peticions ET'!S448)</f>
        <v/>
      </c>
      <c r="S458" t="str">
        <f>IF(' Peticions ET'!P448="", "",' Peticions ET'!P448)</f>
        <v/>
      </c>
      <c r="T458" s="264" t="str">
        <f>IF(' Peticions ET'!Q448="", "",' Peticions ET'!Q448)</f>
        <v/>
      </c>
      <c r="U458" s="1"/>
      <c r="V458" s="1"/>
      <c r="W458" s="3"/>
      <c r="X458" s="31"/>
      <c r="Y458" s="31"/>
      <c r="Z458" s="31"/>
      <c r="AA458" s="32"/>
      <c r="AB458" s="33"/>
      <c r="AC458" s="33"/>
      <c r="AD458" s="33"/>
      <c r="AE458" s="33"/>
      <c r="AF458" s="34"/>
      <c r="AG458" s="34"/>
      <c r="AH458" s="34"/>
      <c r="AI458" s="34"/>
      <c r="AJ458" s="35" t="str">
        <f>IF(' Peticions ET'!Z448="", "",' Peticions ET'!Z448)</f>
        <v/>
      </c>
      <c r="AK458" s="143"/>
      <c r="AL458" s="36"/>
      <c r="AM458" s="37" t="str">
        <f t="shared" si="116"/>
        <v/>
      </c>
      <c r="AN458" s="38" t="str">
        <f t="shared" si="117"/>
        <v/>
      </c>
      <c r="AO458" s="39" t="str">
        <f t="shared" si="118"/>
        <v/>
      </c>
      <c r="AP458" s="40" t="str">
        <f t="shared" si="119"/>
        <v/>
      </c>
      <c r="AQ458" s="229" t="str">
        <f t="shared" si="120"/>
        <v/>
      </c>
      <c r="AR458" s="220">
        <f>IF(A458="",0,IF(BJ458="S",COUNTIF($AQ$17:AQ458,AQ458),0))</f>
        <v>0</v>
      </c>
      <c r="AS458" s="41" t="str">
        <f t="shared" si="131"/>
        <v/>
      </c>
      <c r="AT458" s="42">
        <f xml:space="preserve"> IF(AS458&lt;&gt;"",VLOOKUP(AS458,Calculs!$B$2:$C$34,2,FALSE),0)</f>
        <v>0</v>
      </c>
      <c r="AU458" s="42">
        <f>IF(I458&lt;&gt;"",IF(LEFT(I458,1)="S", Calculs!$C$63,0),0)</f>
        <v>0</v>
      </c>
      <c r="AV458" s="42">
        <f>IF(J458&lt;&gt;"",IF(LEFT(J458,1)="S", Calculs!$C$53,0),0)</f>
        <v>0</v>
      </c>
      <c r="AW458" s="42">
        <f>IF(K458&lt;&gt;"",IF(LEFT(K458,1)="S", Calculs!$C$54,0),0)</f>
        <v>0</v>
      </c>
      <c r="AX458" s="43" t="str">
        <f t="shared" si="121"/>
        <v/>
      </c>
      <c r="AY458" s="43" t="str">
        <f t="shared" si="122"/>
        <v/>
      </c>
      <c r="AZ458" s="43">
        <f>SUMIF(Calculs!$B$2:$B$34,AX458,Calculs!$C$2:$C$34)</f>
        <v>0</v>
      </c>
      <c r="BA458" s="42">
        <f>IF(O458&lt;&gt;"",IF(LEFT(O458,1)="S", Calculs!$C$54,0),0)</f>
        <v>0</v>
      </c>
      <c r="BB458" s="42">
        <f>IF(P458&lt;&gt;"",IF(LEFT(P458,1)="S", Calculs!$C$53,0),0)</f>
        <v>0</v>
      </c>
      <c r="BC458" s="229" t="str">
        <f t="shared" si="123"/>
        <v/>
      </c>
      <c r="BD458" s="220">
        <f>IF(A458="",0, IF(BK458="S",COUNTIF($BC$17:BC458,BC458),0))</f>
        <v>0</v>
      </c>
      <c r="BE458" s="42">
        <f xml:space="preserve"> IF(Q458&lt;&gt;"",IF(Q458&lt;&gt;"Sense monitor",VLOOKUP(_xlfn.CONCAT(LEFT(Q458,2),IF(BF458="NO",".SA",".AA")),Calculs!$B$41:$C$48,2,FALSE),0),0)</f>
        <v>0</v>
      </c>
      <c r="BF458" s="42" t="str">
        <f t="shared" si="124"/>
        <v>NO</v>
      </c>
      <c r="BG458" s="43" t="str">
        <f t="shared" si="132"/>
        <v/>
      </c>
      <c r="BH458" s="42">
        <f>SUMIF(Calculs!$B$32:$B$36,TRIM(BG458),Calculs!$C$32:$C$36)</f>
        <v>0</v>
      </c>
      <c r="BI458" s="42">
        <f>IF(T458&lt;&gt;"",IF(LEFT(T458,1)="S", SUMIF(Calculs!$B$67:$B$70, TRIM(BG458), Calculs!$C$67:$C$70),0),0)</f>
        <v>0</v>
      </c>
      <c r="BJ458" s="40" t="str">
        <f t="shared" si="133"/>
        <v>N</v>
      </c>
      <c r="BK458" s="219" t="str">
        <f t="shared" si="125"/>
        <v>N</v>
      </c>
      <c r="BL458" s="42">
        <f t="shared" si="134"/>
        <v>0</v>
      </c>
      <c r="BM458" s="42"/>
      <c r="BN458" s="42"/>
      <c r="BO458" s="42">
        <f>IF(B458="",0,IF(AND(BJ458="S",AR458=1), VLOOKUP(B458,Calculs!$B$94:$D$99,3), 0) + IF(AND(BK458="S",BD458=1), VLOOKUP(B458,Calculs!$B$94:$F$99,5), 0))</f>
        <v>0</v>
      </c>
      <c r="BP458" s="40" t="str">
        <f t="shared" si="126"/>
        <v/>
      </c>
      <c r="BQ458" s="219" t="str">
        <f t="shared" si="127"/>
        <v/>
      </c>
      <c r="BR458" s="264" t="str">
        <f t="shared" si="128"/>
        <v/>
      </c>
      <c r="BS458" s="264" t="str">
        <f t="shared" si="129"/>
        <v/>
      </c>
    </row>
    <row r="459" spans="1:71" ht="12.75" customHeight="1">
      <c r="A459" s="217" t="str">
        <f>IF(' Peticions ET'!A449="", "",' Peticions ET'!A449)</f>
        <v/>
      </c>
      <c r="B459" s="167" t="str">
        <f t="shared" si="130"/>
        <v/>
      </c>
      <c r="C459" s="167" t="str">
        <f>IF(' Peticions ET'!B449="", "",' Peticions ET'!B449)</f>
        <v/>
      </c>
      <c r="D459" s="167" t="str">
        <f>IF(' Peticions ET'!C449="", "",' Peticions ET'!C449)</f>
        <v/>
      </c>
      <c r="E459" s="167" t="str">
        <f>IF(' Peticions ET'!D449="", "",' Peticions ET'!D449)</f>
        <v/>
      </c>
      <c r="F459" s="166" t="str">
        <f>IF(' Peticions ET'!E449="", "",' Peticions ET'!E449)</f>
        <v/>
      </c>
      <c r="G459" s="166" t="str">
        <f>IF(' Peticions ET'!F449="", "",' Peticions ET'!F449)</f>
        <v/>
      </c>
      <c r="H459" s="30" t="str">
        <f>IF(' Peticions ET'!G449="", "",' Peticions ET'!G449)</f>
        <v/>
      </c>
      <c r="I459" s="40" t="str">
        <f>IF(' Peticions ET'!H449="", "",' Peticions ET'!H449)</f>
        <v/>
      </c>
      <c r="J459" s="40" t="str">
        <f>IF(' Peticions ET'!I449="", "",' Peticions ET'!I449)</f>
        <v/>
      </c>
      <c r="K459" s="40" t="str">
        <f>IF(' Peticions ET'!J449="", "",' Peticions ET'!J449)</f>
        <v/>
      </c>
      <c r="L459" s="30" t="str">
        <f>IF(' Peticions ET'!K449="", "",' Peticions ET'!K449)</f>
        <v/>
      </c>
      <c r="M459" s="30" t="str">
        <f>IF(' Peticions ET'!L449="", "",' Peticions ET'!L449)</f>
        <v/>
      </c>
      <c r="N459" s="30" t="str">
        <f>IF(' Peticions ET'!M449="", "",' Peticions ET'!M449)</f>
        <v/>
      </c>
      <c r="O459" s="40" t="str">
        <f>IF(' Peticions ET'!O449="", "",' Peticions ET'!O449)</f>
        <v/>
      </c>
      <c r="P459" s="7" t="str">
        <f>IF(' Peticions ET'!N449="", "",' Peticions ET'!N449)</f>
        <v/>
      </c>
      <c r="Q459" s="31" t="str">
        <f>IF(' Peticions ET'!R449="", "",' Peticions ET'!R449)</f>
        <v/>
      </c>
      <c r="R459" s="31" t="str">
        <f>IF(' Peticions ET'!S449="", "",' Peticions ET'!S449)</f>
        <v/>
      </c>
      <c r="S459" t="str">
        <f>IF(' Peticions ET'!P449="", "",' Peticions ET'!P449)</f>
        <v/>
      </c>
      <c r="T459" s="264" t="str">
        <f>IF(' Peticions ET'!Q449="", "",' Peticions ET'!Q449)</f>
        <v/>
      </c>
      <c r="U459" s="1"/>
      <c r="V459" s="1"/>
      <c r="W459" s="3"/>
      <c r="X459" s="31"/>
      <c r="Y459" s="31"/>
      <c r="Z459" s="31"/>
      <c r="AA459" s="32"/>
      <c r="AB459" s="33"/>
      <c r="AC459" s="33"/>
      <c r="AD459" s="33"/>
      <c r="AE459" s="33"/>
      <c r="AF459" s="34"/>
      <c r="AG459" s="34"/>
      <c r="AH459" s="34"/>
      <c r="AI459" s="34"/>
      <c r="AJ459" s="35" t="str">
        <f>IF(' Peticions ET'!Z449="", "",' Peticions ET'!Z449)</f>
        <v/>
      </c>
      <c r="AK459" s="143"/>
      <c r="AL459" s="36"/>
      <c r="AM459" s="37" t="str">
        <f t="shared" si="116"/>
        <v/>
      </c>
      <c r="AN459" s="38" t="str">
        <f t="shared" si="117"/>
        <v/>
      </c>
      <c r="AO459" s="39" t="str">
        <f t="shared" si="118"/>
        <v/>
      </c>
      <c r="AP459" s="40" t="str">
        <f t="shared" si="119"/>
        <v/>
      </c>
      <c r="AQ459" s="229" t="str">
        <f t="shared" si="120"/>
        <v/>
      </c>
      <c r="AR459" s="220">
        <f>IF(A459="",0,IF(BJ459="S",COUNTIF($AQ$17:AQ459,AQ459),0))</f>
        <v>0</v>
      </c>
      <c r="AS459" s="41" t="str">
        <f t="shared" si="131"/>
        <v/>
      </c>
      <c r="AT459" s="42">
        <f xml:space="preserve"> IF(AS459&lt;&gt;"",VLOOKUP(AS459,Calculs!$B$2:$C$34,2,FALSE),0)</f>
        <v>0</v>
      </c>
      <c r="AU459" s="42">
        <f>IF(I459&lt;&gt;"",IF(LEFT(I459,1)="S", Calculs!$C$63,0),0)</f>
        <v>0</v>
      </c>
      <c r="AV459" s="42">
        <f>IF(J459&lt;&gt;"",IF(LEFT(J459,1)="S", Calculs!$C$53,0),0)</f>
        <v>0</v>
      </c>
      <c r="AW459" s="42">
        <f>IF(K459&lt;&gt;"",IF(LEFT(K459,1)="S", Calculs!$C$54,0),0)</f>
        <v>0</v>
      </c>
      <c r="AX459" s="43" t="str">
        <f t="shared" si="121"/>
        <v/>
      </c>
      <c r="AY459" s="43" t="str">
        <f t="shared" si="122"/>
        <v/>
      </c>
      <c r="AZ459" s="43">
        <f>SUMIF(Calculs!$B$2:$B$34,AX459,Calculs!$C$2:$C$34)</f>
        <v>0</v>
      </c>
      <c r="BA459" s="42">
        <f>IF(O459&lt;&gt;"",IF(LEFT(O459,1)="S", Calculs!$C$54,0),0)</f>
        <v>0</v>
      </c>
      <c r="BB459" s="42">
        <f>IF(P459&lt;&gt;"",IF(LEFT(P459,1)="S", Calculs!$C$53,0),0)</f>
        <v>0</v>
      </c>
      <c r="BC459" s="229" t="str">
        <f t="shared" si="123"/>
        <v/>
      </c>
      <c r="BD459" s="220">
        <f>IF(A459="",0, IF(BK459="S",COUNTIF($BC$17:BC459,BC459),0))</f>
        <v>0</v>
      </c>
      <c r="BE459" s="42">
        <f xml:space="preserve"> IF(Q459&lt;&gt;"",IF(Q459&lt;&gt;"Sense monitor",VLOOKUP(_xlfn.CONCAT(LEFT(Q459,2),IF(BF459="NO",".SA",".AA")),Calculs!$B$41:$C$48,2,FALSE),0),0)</f>
        <v>0</v>
      </c>
      <c r="BF459" s="42" t="str">
        <f t="shared" si="124"/>
        <v>NO</v>
      </c>
      <c r="BG459" s="43" t="str">
        <f t="shared" si="132"/>
        <v/>
      </c>
      <c r="BH459" s="42">
        <f>SUMIF(Calculs!$B$32:$B$36,TRIM(BG459),Calculs!$C$32:$C$36)</f>
        <v>0</v>
      </c>
      <c r="BI459" s="42">
        <f>IF(T459&lt;&gt;"",IF(LEFT(T459,1)="S", SUMIF(Calculs!$B$67:$B$70, TRIM(BG459), Calculs!$C$67:$C$70),0),0)</f>
        <v>0</v>
      </c>
      <c r="BJ459" s="40" t="str">
        <f t="shared" si="133"/>
        <v>N</v>
      </c>
      <c r="BK459" s="219" t="str">
        <f t="shared" si="125"/>
        <v>N</v>
      </c>
      <c r="BL459" s="42">
        <f t="shared" si="134"/>
        <v>0</v>
      </c>
      <c r="BM459" s="42"/>
      <c r="BN459" s="42"/>
      <c r="BO459" s="42">
        <f>IF(B459="",0,IF(AND(BJ459="S",AR459=1), VLOOKUP(B459,Calculs!$B$94:$D$99,3), 0) + IF(AND(BK459="S",BD459=1), VLOOKUP(B459,Calculs!$B$94:$F$99,5), 0))</f>
        <v>0</v>
      </c>
      <c r="BP459" s="40" t="str">
        <f t="shared" si="126"/>
        <v/>
      </c>
      <c r="BQ459" s="219" t="str">
        <f t="shared" si="127"/>
        <v/>
      </c>
      <c r="BR459" s="264" t="str">
        <f t="shared" si="128"/>
        <v/>
      </c>
      <c r="BS459" s="264" t="str">
        <f t="shared" si="129"/>
        <v/>
      </c>
    </row>
    <row r="460" spans="1:71" ht="12.75" customHeight="1">
      <c r="A460" s="217" t="str">
        <f>IF(' Peticions ET'!A450="", "",' Peticions ET'!A450)</f>
        <v/>
      </c>
      <c r="B460" s="167" t="str">
        <f t="shared" si="130"/>
        <v/>
      </c>
      <c r="C460" s="167" t="str">
        <f>IF(' Peticions ET'!B450="", "",' Peticions ET'!B450)</f>
        <v/>
      </c>
      <c r="D460" s="167" t="str">
        <f>IF(' Peticions ET'!C450="", "",' Peticions ET'!C450)</f>
        <v/>
      </c>
      <c r="E460" s="167" t="str">
        <f>IF(' Peticions ET'!D450="", "",' Peticions ET'!D450)</f>
        <v/>
      </c>
      <c r="F460" s="166" t="str">
        <f>IF(' Peticions ET'!E450="", "",' Peticions ET'!E450)</f>
        <v/>
      </c>
      <c r="G460" s="166" t="str">
        <f>IF(' Peticions ET'!F450="", "",' Peticions ET'!F450)</f>
        <v/>
      </c>
      <c r="H460" s="30" t="str">
        <f>IF(' Peticions ET'!G450="", "",' Peticions ET'!G450)</f>
        <v/>
      </c>
      <c r="I460" s="40" t="str">
        <f>IF(' Peticions ET'!H450="", "",' Peticions ET'!H450)</f>
        <v/>
      </c>
      <c r="J460" s="40" t="str">
        <f>IF(' Peticions ET'!I450="", "",' Peticions ET'!I450)</f>
        <v/>
      </c>
      <c r="K460" s="40" t="str">
        <f>IF(' Peticions ET'!J450="", "",' Peticions ET'!J450)</f>
        <v/>
      </c>
      <c r="L460" s="30" t="str">
        <f>IF(' Peticions ET'!K450="", "",' Peticions ET'!K450)</f>
        <v/>
      </c>
      <c r="M460" s="30" t="str">
        <f>IF(' Peticions ET'!L450="", "",' Peticions ET'!L450)</f>
        <v/>
      </c>
      <c r="N460" s="30" t="str">
        <f>IF(' Peticions ET'!M450="", "",' Peticions ET'!M450)</f>
        <v/>
      </c>
      <c r="O460" s="40" t="str">
        <f>IF(' Peticions ET'!O450="", "",' Peticions ET'!O450)</f>
        <v/>
      </c>
      <c r="P460" s="7" t="str">
        <f>IF(' Peticions ET'!N450="", "",' Peticions ET'!N450)</f>
        <v/>
      </c>
      <c r="Q460" s="31" t="str">
        <f>IF(' Peticions ET'!R450="", "",' Peticions ET'!R450)</f>
        <v/>
      </c>
      <c r="R460" s="31" t="str">
        <f>IF(' Peticions ET'!S450="", "",' Peticions ET'!S450)</f>
        <v/>
      </c>
      <c r="S460" t="str">
        <f>IF(' Peticions ET'!P450="", "",' Peticions ET'!P450)</f>
        <v/>
      </c>
      <c r="T460" s="264" t="str">
        <f>IF(' Peticions ET'!Q450="", "",' Peticions ET'!Q450)</f>
        <v/>
      </c>
      <c r="U460" s="1"/>
      <c r="V460" s="1"/>
      <c r="W460" s="3"/>
      <c r="X460" s="31"/>
      <c r="Y460" s="31"/>
      <c r="Z460" s="31"/>
      <c r="AA460" s="32"/>
      <c r="AB460" s="33"/>
      <c r="AC460" s="33"/>
      <c r="AD460" s="33"/>
      <c r="AE460" s="33"/>
      <c r="AF460" s="34"/>
      <c r="AG460" s="34"/>
      <c r="AH460" s="34"/>
      <c r="AI460" s="34"/>
      <c r="AJ460" s="35" t="str">
        <f>IF(' Peticions ET'!Z450="", "",' Peticions ET'!Z450)</f>
        <v/>
      </c>
      <c r="AK460" s="143"/>
      <c r="AL460" s="36"/>
      <c r="AM460" s="37" t="str">
        <f t="shared" si="116"/>
        <v/>
      </c>
      <c r="AN460" s="38" t="str">
        <f t="shared" si="117"/>
        <v/>
      </c>
      <c r="AO460" s="39" t="str">
        <f t="shared" si="118"/>
        <v/>
      </c>
      <c r="AP460" s="40" t="str">
        <f t="shared" si="119"/>
        <v/>
      </c>
      <c r="AQ460" s="229" t="str">
        <f t="shared" si="120"/>
        <v/>
      </c>
      <c r="AR460" s="220">
        <f>IF(A460="",0,IF(BJ460="S",COUNTIF($AQ$17:AQ460,AQ460),0))</f>
        <v>0</v>
      </c>
      <c r="AS460" s="41" t="str">
        <f t="shared" si="131"/>
        <v/>
      </c>
      <c r="AT460" s="42">
        <f xml:space="preserve"> IF(AS460&lt;&gt;"",VLOOKUP(AS460,Calculs!$B$2:$C$34,2,FALSE),0)</f>
        <v>0</v>
      </c>
      <c r="AU460" s="42">
        <f>IF(I460&lt;&gt;"",IF(LEFT(I460,1)="S", Calculs!$C$63,0),0)</f>
        <v>0</v>
      </c>
      <c r="AV460" s="42">
        <f>IF(J460&lt;&gt;"",IF(LEFT(J460,1)="S", Calculs!$C$53,0),0)</f>
        <v>0</v>
      </c>
      <c r="AW460" s="42">
        <f>IF(K460&lt;&gt;"",IF(LEFT(K460,1)="S", Calculs!$C$54,0),0)</f>
        <v>0</v>
      </c>
      <c r="AX460" s="43" t="str">
        <f t="shared" si="121"/>
        <v/>
      </c>
      <c r="AY460" s="43" t="str">
        <f t="shared" si="122"/>
        <v/>
      </c>
      <c r="AZ460" s="43">
        <f>SUMIF(Calculs!$B$2:$B$34,AX460,Calculs!$C$2:$C$34)</f>
        <v>0</v>
      </c>
      <c r="BA460" s="42">
        <f>IF(O460&lt;&gt;"",IF(LEFT(O460,1)="S", Calculs!$C$54,0),0)</f>
        <v>0</v>
      </c>
      <c r="BB460" s="42">
        <f>IF(P460&lt;&gt;"",IF(LEFT(P460,1)="S", Calculs!$C$53,0),0)</f>
        <v>0</v>
      </c>
      <c r="BC460" s="229" t="str">
        <f t="shared" si="123"/>
        <v/>
      </c>
      <c r="BD460" s="220">
        <f>IF(A460="",0, IF(BK460="S",COUNTIF($BC$17:BC460,BC460),0))</f>
        <v>0</v>
      </c>
      <c r="BE460" s="42">
        <f xml:space="preserve"> IF(Q460&lt;&gt;"",IF(Q460&lt;&gt;"Sense monitor",VLOOKUP(_xlfn.CONCAT(LEFT(Q460,2),IF(BF460="NO",".SA",".AA")),Calculs!$B$41:$C$48,2,FALSE),0),0)</f>
        <v>0</v>
      </c>
      <c r="BF460" s="42" t="str">
        <f t="shared" si="124"/>
        <v>NO</v>
      </c>
      <c r="BG460" s="43" t="str">
        <f t="shared" si="132"/>
        <v/>
      </c>
      <c r="BH460" s="42">
        <f>SUMIF(Calculs!$B$32:$B$36,TRIM(BG460),Calculs!$C$32:$C$36)</f>
        <v>0</v>
      </c>
      <c r="BI460" s="42">
        <f>IF(T460&lt;&gt;"",IF(LEFT(T460,1)="S", SUMIF(Calculs!$B$67:$B$70, TRIM(BG460), Calculs!$C$67:$C$70),0),0)</f>
        <v>0</v>
      </c>
      <c r="BJ460" s="40" t="str">
        <f t="shared" si="133"/>
        <v>N</v>
      </c>
      <c r="BK460" s="219" t="str">
        <f t="shared" si="125"/>
        <v>N</v>
      </c>
      <c r="BL460" s="42">
        <f t="shared" si="134"/>
        <v>0</v>
      </c>
      <c r="BM460" s="42"/>
      <c r="BN460" s="42"/>
      <c r="BO460" s="42">
        <f>IF(B460="",0,IF(AND(BJ460="S",AR460=1), VLOOKUP(B460,Calculs!$B$94:$D$99,3), 0) + IF(AND(BK460="S",BD460=1), VLOOKUP(B460,Calculs!$B$94:$F$99,5), 0))</f>
        <v>0</v>
      </c>
      <c r="BP460" s="40" t="str">
        <f t="shared" si="126"/>
        <v/>
      </c>
      <c r="BQ460" s="219" t="str">
        <f t="shared" si="127"/>
        <v/>
      </c>
      <c r="BR460" s="264" t="str">
        <f t="shared" si="128"/>
        <v/>
      </c>
      <c r="BS460" s="264" t="str">
        <f t="shared" si="129"/>
        <v/>
      </c>
    </row>
    <row r="461" spans="1:71" ht="12.75" customHeight="1">
      <c r="A461" s="217" t="str">
        <f>IF(' Peticions ET'!A451="", "",' Peticions ET'!A451)</f>
        <v/>
      </c>
      <c r="B461" s="167" t="str">
        <f t="shared" si="130"/>
        <v/>
      </c>
      <c r="C461" s="167" t="str">
        <f>IF(' Peticions ET'!B451="", "",' Peticions ET'!B451)</f>
        <v/>
      </c>
      <c r="D461" s="167" t="str">
        <f>IF(' Peticions ET'!C451="", "",' Peticions ET'!C451)</f>
        <v/>
      </c>
      <c r="E461" s="167" t="str">
        <f>IF(' Peticions ET'!D451="", "",' Peticions ET'!D451)</f>
        <v/>
      </c>
      <c r="F461" s="166" t="str">
        <f>IF(' Peticions ET'!E451="", "",' Peticions ET'!E451)</f>
        <v/>
      </c>
      <c r="G461" s="166" t="str">
        <f>IF(' Peticions ET'!F451="", "",' Peticions ET'!F451)</f>
        <v/>
      </c>
      <c r="H461" s="30" t="str">
        <f>IF(' Peticions ET'!G451="", "",' Peticions ET'!G451)</f>
        <v/>
      </c>
      <c r="I461" s="40" t="str">
        <f>IF(' Peticions ET'!H451="", "",' Peticions ET'!H451)</f>
        <v/>
      </c>
      <c r="J461" s="40" t="str">
        <f>IF(' Peticions ET'!I451="", "",' Peticions ET'!I451)</f>
        <v/>
      </c>
      <c r="K461" s="40" t="str">
        <f>IF(' Peticions ET'!J451="", "",' Peticions ET'!J451)</f>
        <v/>
      </c>
      <c r="L461" s="30" t="str">
        <f>IF(' Peticions ET'!K451="", "",' Peticions ET'!K451)</f>
        <v/>
      </c>
      <c r="M461" s="30" t="str">
        <f>IF(' Peticions ET'!L451="", "",' Peticions ET'!L451)</f>
        <v/>
      </c>
      <c r="N461" s="30" t="str">
        <f>IF(' Peticions ET'!M451="", "",' Peticions ET'!M451)</f>
        <v/>
      </c>
      <c r="O461" s="40" t="str">
        <f>IF(' Peticions ET'!O451="", "",' Peticions ET'!O451)</f>
        <v/>
      </c>
      <c r="P461" s="7" t="str">
        <f>IF(' Peticions ET'!N451="", "",' Peticions ET'!N451)</f>
        <v/>
      </c>
      <c r="Q461" s="31" t="str">
        <f>IF(' Peticions ET'!R451="", "",' Peticions ET'!R451)</f>
        <v/>
      </c>
      <c r="R461" s="31" t="str">
        <f>IF(' Peticions ET'!S451="", "",' Peticions ET'!S451)</f>
        <v/>
      </c>
      <c r="S461" t="str">
        <f>IF(' Peticions ET'!P451="", "",' Peticions ET'!P451)</f>
        <v/>
      </c>
      <c r="T461" s="264" t="str">
        <f>IF(' Peticions ET'!Q451="", "",' Peticions ET'!Q451)</f>
        <v/>
      </c>
      <c r="U461" s="1"/>
      <c r="V461" s="1"/>
      <c r="W461" s="3"/>
      <c r="X461" s="31"/>
      <c r="Y461" s="31"/>
      <c r="Z461" s="31"/>
      <c r="AA461" s="32"/>
      <c r="AB461" s="33"/>
      <c r="AC461" s="33"/>
      <c r="AD461" s="33"/>
      <c r="AE461" s="33"/>
      <c r="AF461" s="34"/>
      <c r="AG461" s="34"/>
      <c r="AH461" s="34"/>
      <c r="AI461" s="34"/>
      <c r="AJ461" s="35" t="str">
        <f>IF(' Peticions ET'!Z451="", "",' Peticions ET'!Z451)</f>
        <v/>
      </c>
      <c r="AK461" s="143"/>
      <c r="AL461" s="36"/>
      <c r="AM461" s="37" t="str">
        <f t="shared" si="116"/>
        <v/>
      </c>
      <c r="AN461" s="38" t="str">
        <f t="shared" si="117"/>
        <v/>
      </c>
      <c r="AO461" s="39" t="str">
        <f t="shared" si="118"/>
        <v/>
      </c>
      <c r="AP461" s="40" t="str">
        <f t="shared" si="119"/>
        <v/>
      </c>
      <c r="AQ461" s="229" t="str">
        <f t="shared" si="120"/>
        <v/>
      </c>
      <c r="AR461" s="220">
        <f>IF(A461="",0,IF(BJ461="S",COUNTIF($AQ$17:AQ461,AQ461),0))</f>
        <v>0</v>
      </c>
      <c r="AS461" s="41" t="str">
        <f t="shared" si="131"/>
        <v/>
      </c>
      <c r="AT461" s="42">
        <f xml:space="preserve"> IF(AS461&lt;&gt;"",VLOOKUP(AS461,Calculs!$B$2:$C$34,2,FALSE),0)</f>
        <v>0</v>
      </c>
      <c r="AU461" s="42">
        <f>IF(I461&lt;&gt;"",IF(LEFT(I461,1)="S", Calculs!$C$63,0),0)</f>
        <v>0</v>
      </c>
      <c r="AV461" s="42">
        <f>IF(J461&lt;&gt;"",IF(LEFT(J461,1)="S", Calculs!$C$53,0),0)</f>
        <v>0</v>
      </c>
      <c r="AW461" s="42">
        <f>IF(K461&lt;&gt;"",IF(LEFT(K461,1)="S", Calculs!$C$54,0),0)</f>
        <v>0</v>
      </c>
      <c r="AX461" s="43" t="str">
        <f t="shared" si="121"/>
        <v/>
      </c>
      <c r="AY461" s="43" t="str">
        <f t="shared" si="122"/>
        <v/>
      </c>
      <c r="AZ461" s="43">
        <f>SUMIF(Calculs!$B$2:$B$34,AX461,Calculs!$C$2:$C$34)</f>
        <v>0</v>
      </c>
      <c r="BA461" s="42">
        <f>IF(O461&lt;&gt;"",IF(LEFT(O461,1)="S", Calculs!$C$54,0),0)</f>
        <v>0</v>
      </c>
      <c r="BB461" s="42">
        <f>IF(P461&lt;&gt;"",IF(LEFT(P461,1)="S", Calculs!$C$53,0),0)</f>
        <v>0</v>
      </c>
      <c r="BC461" s="229" t="str">
        <f t="shared" si="123"/>
        <v/>
      </c>
      <c r="BD461" s="220">
        <f>IF(A461="",0, IF(BK461="S",COUNTIF($BC$17:BC461,BC461),0))</f>
        <v>0</v>
      </c>
      <c r="BE461" s="42">
        <f xml:space="preserve"> IF(Q461&lt;&gt;"",IF(Q461&lt;&gt;"Sense monitor",VLOOKUP(_xlfn.CONCAT(LEFT(Q461,2),IF(BF461="NO",".SA",".AA")),Calculs!$B$41:$C$48,2,FALSE),0),0)</f>
        <v>0</v>
      </c>
      <c r="BF461" s="42" t="str">
        <f t="shared" si="124"/>
        <v>NO</v>
      </c>
      <c r="BG461" s="43" t="str">
        <f t="shared" si="132"/>
        <v/>
      </c>
      <c r="BH461" s="42">
        <f>SUMIF(Calculs!$B$32:$B$36,TRIM(BG461),Calculs!$C$32:$C$36)</f>
        <v>0</v>
      </c>
      <c r="BI461" s="42">
        <f>IF(T461&lt;&gt;"",IF(LEFT(T461,1)="S", SUMIF(Calculs!$B$67:$B$70, TRIM(BG461), Calculs!$C$67:$C$70),0),0)</f>
        <v>0</v>
      </c>
      <c r="BJ461" s="40" t="str">
        <f t="shared" si="133"/>
        <v>N</v>
      </c>
      <c r="BK461" s="219" t="str">
        <f t="shared" si="125"/>
        <v>N</v>
      </c>
      <c r="BL461" s="42">
        <f t="shared" si="134"/>
        <v>0</v>
      </c>
      <c r="BM461" s="42"/>
      <c r="BN461" s="42"/>
      <c r="BO461" s="42">
        <f>IF(B461="",0,IF(AND(BJ461="S",AR461=1), VLOOKUP(B461,Calculs!$B$94:$D$99,3), 0) + IF(AND(BK461="S",BD461=1), VLOOKUP(B461,Calculs!$B$94:$F$99,5), 0))</f>
        <v>0</v>
      </c>
      <c r="BP461" s="40" t="str">
        <f t="shared" si="126"/>
        <v/>
      </c>
      <c r="BQ461" s="219" t="str">
        <f t="shared" si="127"/>
        <v/>
      </c>
      <c r="BR461" s="264" t="str">
        <f t="shared" si="128"/>
        <v/>
      </c>
      <c r="BS461" s="264" t="str">
        <f t="shared" si="129"/>
        <v/>
      </c>
    </row>
    <row r="462" spans="1:71" ht="12.75" customHeight="1">
      <c r="A462" s="217" t="str">
        <f>IF(' Peticions ET'!A452="", "",' Peticions ET'!A452)</f>
        <v/>
      </c>
      <c r="B462" s="167" t="str">
        <f t="shared" si="130"/>
        <v/>
      </c>
      <c r="C462" s="167" t="str">
        <f>IF(' Peticions ET'!B452="", "",' Peticions ET'!B452)</f>
        <v/>
      </c>
      <c r="D462" s="167" t="str">
        <f>IF(' Peticions ET'!C452="", "",' Peticions ET'!C452)</f>
        <v/>
      </c>
      <c r="E462" s="167" t="str">
        <f>IF(' Peticions ET'!D452="", "",' Peticions ET'!D452)</f>
        <v/>
      </c>
      <c r="F462" s="166" t="str">
        <f>IF(' Peticions ET'!E452="", "",' Peticions ET'!E452)</f>
        <v/>
      </c>
      <c r="G462" s="166" t="str">
        <f>IF(' Peticions ET'!F452="", "",' Peticions ET'!F452)</f>
        <v/>
      </c>
      <c r="H462" s="30" t="str">
        <f>IF(' Peticions ET'!G452="", "",' Peticions ET'!G452)</f>
        <v/>
      </c>
      <c r="I462" s="40" t="str">
        <f>IF(' Peticions ET'!H452="", "",' Peticions ET'!H452)</f>
        <v/>
      </c>
      <c r="J462" s="40" t="str">
        <f>IF(' Peticions ET'!I452="", "",' Peticions ET'!I452)</f>
        <v/>
      </c>
      <c r="K462" s="40" t="str">
        <f>IF(' Peticions ET'!J452="", "",' Peticions ET'!J452)</f>
        <v/>
      </c>
      <c r="L462" s="30" t="str">
        <f>IF(' Peticions ET'!K452="", "",' Peticions ET'!K452)</f>
        <v/>
      </c>
      <c r="M462" s="30" t="str">
        <f>IF(' Peticions ET'!L452="", "",' Peticions ET'!L452)</f>
        <v/>
      </c>
      <c r="N462" s="30" t="str">
        <f>IF(' Peticions ET'!M452="", "",' Peticions ET'!M452)</f>
        <v/>
      </c>
      <c r="O462" s="40" t="str">
        <f>IF(' Peticions ET'!O452="", "",' Peticions ET'!O452)</f>
        <v/>
      </c>
      <c r="P462" s="7" t="str">
        <f>IF(' Peticions ET'!N452="", "",' Peticions ET'!N452)</f>
        <v/>
      </c>
      <c r="Q462" s="31" t="str">
        <f>IF(' Peticions ET'!R452="", "",' Peticions ET'!R452)</f>
        <v/>
      </c>
      <c r="R462" s="31" t="str">
        <f>IF(' Peticions ET'!S452="", "",' Peticions ET'!S452)</f>
        <v/>
      </c>
      <c r="S462" t="str">
        <f>IF(' Peticions ET'!P452="", "",' Peticions ET'!P452)</f>
        <v/>
      </c>
      <c r="T462" s="264" t="str">
        <f>IF(' Peticions ET'!Q452="", "",' Peticions ET'!Q452)</f>
        <v/>
      </c>
      <c r="U462" s="1"/>
      <c r="V462" s="1"/>
      <c r="W462" s="3"/>
      <c r="X462" s="31"/>
      <c r="Y462" s="31"/>
      <c r="Z462" s="31"/>
      <c r="AA462" s="32"/>
      <c r="AB462" s="33"/>
      <c r="AC462" s="33"/>
      <c r="AD462" s="33"/>
      <c r="AE462" s="33"/>
      <c r="AF462" s="34"/>
      <c r="AG462" s="34"/>
      <c r="AH462" s="34"/>
      <c r="AI462" s="34"/>
      <c r="AJ462" s="35" t="str">
        <f>IF(' Peticions ET'!Z452="", "",' Peticions ET'!Z452)</f>
        <v/>
      </c>
      <c r="AK462" s="143"/>
      <c r="AL462" s="36"/>
      <c r="AM462" s="37" t="str">
        <f t="shared" si="116"/>
        <v/>
      </c>
      <c r="AN462" s="38" t="str">
        <f t="shared" si="117"/>
        <v/>
      </c>
      <c r="AO462" s="39" t="str">
        <f t="shared" si="118"/>
        <v/>
      </c>
      <c r="AP462" s="40" t="str">
        <f t="shared" si="119"/>
        <v/>
      </c>
      <c r="AQ462" s="229" t="str">
        <f t="shared" si="120"/>
        <v/>
      </c>
      <c r="AR462" s="220">
        <f>IF(A462="",0,IF(BJ462="S",COUNTIF($AQ$17:AQ462,AQ462),0))</f>
        <v>0</v>
      </c>
      <c r="AS462" s="41" t="str">
        <f t="shared" si="131"/>
        <v/>
      </c>
      <c r="AT462" s="42">
        <f xml:space="preserve"> IF(AS462&lt;&gt;"",VLOOKUP(AS462,Calculs!$B$2:$C$34,2,FALSE),0)</f>
        <v>0</v>
      </c>
      <c r="AU462" s="42">
        <f>IF(I462&lt;&gt;"",IF(LEFT(I462,1)="S", Calculs!$C$63,0),0)</f>
        <v>0</v>
      </c>
      <c r="AV462" s="42">
        <f>IF(J462&lt;&gt;"",IF(LEFT(J462,1)="S", Calculs!$C$53,0),0)</f>
        <v>0</v>
      </c>
      <c r="AW462" s="42">
        <f>IF(K462&lt;&gt;"",IF(LEFT(K462,1)="S", Calculs!$C$54,0),0)</f>
        <v>0</v>
      </c>
      <c r="AX462" s="43" t="str">
        <f t="shared" si="121"/>
        <v/>
      </c>
      <c r="AY462" s="43" t="str">
        <f t="shared" si="122"/>
        <v/>
      </c>
      <c r="AZ462" s="43">
        <f>SUMIF(Calculs!$B$2:$B$34,AX462,Calculs!$C$2:$C$34)</f>
        <v>0</v>
      </c>
      <c r="BA462" s="42">
        <f>IF(O462&lt;&gt;"",IF(LEFT(O462,1)="S", Calculs!$C$54,0),0)</f>
        <v>0</v>
      </c>
      <c r="BB462" s="42">
        <f>IF(P462&lt;&gt;"",IF(LEFT(P462,1)="S", Calculs!$C$53,0),0)</f>
        <v>0</v>
      </c>
      <c r="BC462" s="229" t="str">
        <f t="shared" si="123"/>
        <v/>
      </c>
      <c r="BD462" s="220">
        <f>IF(A462="",0, IF(BK462="S",COUNTIF($BC$17:BC462,BC462),0))</f>
        <v>0</v>
      </c>
      <c r="BE462" s="42">
        <f xml:space="preserve"> IF(Q462&lt;&gt;"",IF(Q462&lt;&gt;"Sense monitor",VLOOKUP(_xlfn.CONCAT(LEFT(Q462,2),IF(BF462="NO",".SA",".AA")),Calculs!$B$41:$C$48,2,FALSE),0),0)</f>
        <v>0</v>
      </c>
      <c r="BF462" s="42" t="str">
        <f t="shared" si="124"/>
        <v>NO</v>
      </c>
      <c r="BG462" s="43" t="str">
        <f t="shared" si="132"/>
        <v/>
      </c>
      <c r="BH462" s="42">
        <f>SUMIF(Calculs!$B$32:$B$36,TRIM(BG462),Calculs!$C$32:$C$36)</f>
        <v>0</v>
      </c>
      <c r="BI462" s="42">
        <f>IF(T462&lt;&gt;"",IF(LEFT(T462,1)="S", SUMIF(Calculs!$B$67:$B$70, TRIM(BG462), Calculs!$C$67:$C$70),0),0)</f>
        <v>0</v>
      </c>
      <c r="BJ462" s="40" t="str">
        <f t="shared" si="133"/>
        <v>N</v>
      </c>
      <c r="BK462" s="219" t="str">
        <f t="shared" si="125"/>
        <v>N</v>
      </c>
      <c r="BL462" s="42">
        <f t="shared" si="134"/>
        <v>0</v>
      </c>
      <c r="BM462" s="42"/>
      <c r="BN462" s="42"/>
      <c r="BO462" s="42">
        <f>IF(B462="",0,IF(AND(BJ462="S",AR462=1), VLOOKUP(B462,Calculs!$B$94:$D$99,3), 0) + IF(AND(BK462="S",BD462=1), VLOOKUP(B462,Calculs!$B$94:$F$99,5), 0))</f>
        <v>0</v>
      </c>
      <c r="BP462" s="40" t="str">
        <f t="shared" si="126"/>
        <v/>
      </c>
      <c r="BQ462" s="219" t="str">
        <f t="shared" si="127"/>
        <v/>
      </c>
      <c r="BR462" s="264" t="str">
        <f t="shared" si="128"/>
        <v/>
      </c>
      <c r="BS462" s="264" t="str">
        <f t="shared" si="129"/>
        <v/>
      </c>
    </row>
    <row r="463" spans="1:71" ht="12.75" customHeight="1">
      <c r="A463" s="217" t="str">
        <f>IF(' Peticions ET'!A453="", "",' Peticions ET'!A453)</f>
        <v/>
      </c>
      <c r="B463" s="167" t="str">
        <f t="shared" si="130"/>
        <v/>
      </c>
      <c r="C463" s="167" t="str">
        <f>IF(' Peticions ET'!B453="", "",' Peticions ET'!B453)</f>
        <v/>
      </c>
      <c r="D463" s="167" t="str">
        <f>IF(' Peticions ET'!C453="", "",' Peticions ET'!C453)</f>
        <v/>
      </c>
      <c r="E463" s="167" t="str">
        <f>IF(' Peticions ET'!D453="", "",' Peticions ET'!D453)</f>
        <v/>
      </c>
      <c r="F463" s="166" t="str">
        <f>IF(' Peticions ET'!E453="", "",' Peticions ET'!E453)</f>
        <v/>
      </c>
      <c r="G463" s="166" t="str">
        <f>IF(' Peticions ET'!F453="", "",' Peticions ET'!F453)</f>
        <v/>
      </c>
      <c r="H463" s="30" t="str">
        <f>IF(' Peticions ET'!G453="", "",' Peticions ET'!G453)</f>
        <v/>
      </c>
      <c r="I463" s="40" t="str">
        <f>IF(' Peticions ET'!H453="", "",' Peticions ET'!H453)</f>
        <v/>
      </c>
      <c r="J463" s="40" t="str">
        <f>IF(' Peticions ET'!I453="", "",' Peticions ET'!I453)</f>
        <v/>
      </c>
      <c r="K463" s="40" t="str">
        <f>IF(' Peticions ET'!J453="", "",' Peticions ET'!J453)</f>
        <v/>
      </c>
      <c r="L463" s="30" t="str">
        <f>IF(' Peticions ET'!K453="", "",' Peticions ET'!K453)</f>
        <v/>
      </c>
      <c r="M463" s="30" t="str">
        <f>IF(' Peticions ET'!L453="", "",' Peticions ET'!L453)</f>
        <v/>
      </c>
      <c r="N463" s="30" t="str">
        <f>IF(' Peticions ET'!M453="", "",' Peticions ET'!M453)</f>
        <v/>
      </c>
      <c r="O463" s="40" t="str">
        <f>IF(' Peticions ET'!O453="", "",' Peticions ET'!O453)</f>
        <v/>
      </c>
      <c r="P463" s="7" t="str">
        <f>IF(' Peticions ET'!N453="", "",' Peticions ET'!N453)</f>
        <v/>
      </c>
      <c r="Q463" s="31" t="str">
        <f>IF(' Peticions ET'!R453="", "",' Peticions ET'!R453)</f>
        <v/>
      </c>
      <c r="R463" s="31" t="str">
        <f>IF(' Peticions ET'!S453="", "",' Peticions ET'!S453)</f>
        <v/>
      </c>
      <c r="S463" t="str">
        <f>IF(' Peticions ET'!P453="", "",' Peticions ET'!P453)</f>
        <v/>
      </c>
      <c r="T463" s="264" t="str">
        <f>IF(' Peticions ET'!Q453="", "",' Peticions ET'!Q453)</f>
        <v/>
      </c>
      <c r="U463" s="1"/>
      <c r="V463" s="1"/>
      <c r="W463" s="3"/>
      <c r="X463" s="31"/>
      <c r="Y463" s="31"/>
      <c r="Z463" s="31"/>
      <c r="AA463" s="32"/>
      <c r="AB463" s="33"/>
      <c r="AC463" s="33"/>
      <c r="AD463" s="33"/>
      <c r="AE463" s="33"/>
      <c r="AF463" s="34"/>
      <c r="AG463" s="34"/>
      <c r="AH463" s="34"/>
      <c r="AI463" s="34"/>
      <c r="AJ463" s="35" t="str">
        <f>IF(' Peticions ET'!Z453="", "",' Peticions ET'!Z453)</f>
        <v/>
      </c>
      <c r="AK463" s="143"/>
      <c r="AL463" s="36"/>
      <c r="AM463" s="37" t="str">
        <f t="shared" si="116"/>
        <v/>
      </c>
      <c r="AN463" s="38" t="str">
        <f t="shared" si="117"/>
        <v/>
      </c>
      <c r="AO463" s="39" t="str">
        <f t="shared" si="118"/>
        <v/>
      </c>
      <c r="AP463" s="40" t="str">
        <f t="shared" si="119"/>
        <v/>
      </c>
      <c r="AQ463" s="229" t="str">
        <f t="shared" si="120"/>
        <v/>
      </c>
      <c r="AR463" s="220">
        <f>IF(A463="",0,IF(BJ463="S",COUNTIF($AQ$17:AQ463,AQ463),0))</f>
        <v>0</v>
      </c>
      <c r="AS463" s="41" t="str">
        <f t="shared" si="131"/>
        <v/>
      </c>
      <c r="AT463" s="42">
        <f xml:space="preserve"> IF(AS463&lt;&gt;"",VLOOKUP(AS463,Calculs!$B$2:$C$34,2,FALSE),0)</f>
        <v>0</v>
      </c>
      <c r="AU463" s="42">
        <f>IF(I463&lt;&gt;"",IF(LEFT(I463,1)="S", Calculs!$C$63,0),0)</f>
        <v>0</v>
      </c>
      <c r="AV463" s="42">
        <f>IF(J463&lt;&gt;"",IF(LEFT(J463,1)="S", Calculs!$C$53,0),0)</f>
        <v>0</v>
      </c>
      <c r="AW463" s="42">
        <f>IF(K463&lt;&gt;"",IF(LEFT(K463,1)="S", Calculs!$C$54,0),0)</f>
        <v>0</v>
      </c>
      <c r="AX463" s="43" t="str">
        <f t="shared" si="121"/>
        <v/>
      </c>
      <c r="AY463" s="43" t="str">
        <f t="shared" si="122"/>
        <v/>
      </c>
      <c r="AZ463" s="43">
        <f>SUMIF(Calculs!$B$2:$B$34,AX463,Calculs!$C$2:$C$34)</f>
        <v>0</v>
      </c>
      <c r="BA463" s="42">
        <f>IF(O463&lt;&gt;"",IF(LEFT(O463,1)="S", Calculs!$C$54,0),0)</f>
        <v>0</v>
      </c>
      <c r="BB463" s="42">
        <f>IF(P463&lt;&gt;"",IF(LEFT(P463,1)="S", Calculs!$C$53,0),0)</f>
        <v>0</v>
      </c>
      <c r="BC463" s="229" t="str">
        <f t="shared" si="123"/>
        <v/>
      </c>
      <c r="BD463" s="220">
        <f>IF(A463="",0, IF(BK463="S",COUNTIF($BC$17:BC463,BC463),0))</f>
        <v>0</v>
      </c>
      <c r="BE463" s="42">
        <f xml:space="preserve"> IF(Q463&lt;&gt;"",IF(Q463&lt;&gt;"Sense monitor",VLOOKUP(_xlfn.CONCAT(LEFT(Q463,2),IF(BF463="NO",".SA",".AA")),Calculs!$B$41:$C$48,2,FALSE),0),0)</f>
        <v>0</v>
      </c>
      <c r="BF463" s="42" t="str">
        <f t="shared" si="124"/>
        <v>NO</v>
      </c>
      <c r="BG463" s="43" t="str">
        <f t="shared" si="132"/>
        <v/>
      </c>
      <c r="BH463" s="42">
        <f>SUMIF(Calculs!$B$32:$B$36,TRIM(BG463),Calculs!$C$32:$C$36)</f>
        <v>0</v>
      </c>
      <c r="BI463" s="42">
        <f>IF(T463&lt;&gt;"",IF(LEFT(T463,1)="S", SUMIF(Calculs!$B$67:$B$70, TRIM(BG463), Calculs!$C$67:$C$70),0),0)</f>
        <v>0</v>
      </c>
      <c r="BJ463" s="40" t="str">
        <f t="shared" si="133"/>
        <v>N</v>
      </c>
      <c r="BK463" s="219" t="str">
        <f t="shared" si="125"/>
        <v>N</v>
      </c>
      <c r="BL463" s="42">
        <f t="shared" si="134"/>
        <v>0</v>
      </c>
      <c r="BM463" s="42"/>
      <c r="BN463" s="42"/>
      <c r="BO463" s="42">
        <f>IF(B463="",0,IF(AND(BJ463="S",AR463=1), VLOOKUP(B463,Calculs!$B$94:$D$99,3), 0) + IF(AND(BK463="S",BD463=1), VLOOKUP(B463,Calculs!$B$94:$F$99,5), 0))</f>
        <v>0</v>
      </c>
      <c r="BP463" s="40" t="str">
        <f t="shared" si="126"/>
        <v/>
      </c>
      <c r="BQ463" s="219" t="str">
        <f t="shared" si="127"/>
        <v/>
      </c>
      <c r="BR463" s="264" t="str">
        <f t="shared" si="128"/>
        <v/>
      </c>
      <c r="BS463" s="264" t="str">
        <f t="shared" si="129"/>
        <v/>
      </c>
    </row>
    <row r="464" spans="1:71" ht="12.75" customHeight="1">
      <c r="A464" s="217" t="str">
        <f>IF(' Peticions ET'!A454="", "",' Peticions ET'!A454)</f>
        <v/>
      </c>
      <c r="B464" s="167" t="str">
        <f t="shared" si="130"/>
        <v/>
      </c>
      <c r="C464" s="167" t="str">
        <f>IF(' Peticions ET'!B454="", "",' Peticions ET'!B454)</f>
        <v/>
      </c>
      <c r="D464" s="167" t="str">
        <f>IF(' Peticions ET'!C454="", "",' Peticions ET'!C454)</f>
        <v/>
      </c>
      <c r="E464" s="167" t="str">
        <f>IF(' Peticions ET'!D454="", "",' Peticions ET'!D454)</f>
        <v/>
      </c>
      <c r="F464" s="166" t="str">
        <f>IF(' Peticions ET'!E454="", "",' Peticions ET'!E454)</f>
        <v/>
      </c>
      <c r="G464" s="166" t="str">
        <f>IF(' Peticions ET'!F454="", "",' Peticions ET'!F454)</f>
        <v/>
      </c>
      <c r="H464" s="30" t="str">
        <f>IF(' Peticions ET'!G454="", "",' Peticions ET'!G454)</f>
        <v/>
      </c>
      <c r="I464" s="40" t="str">
        <f>IF(' Peticions ET'!H454="", "",' Peticions ET'!H454)</f>
        <v/>
      </c>
      <c r="J464" s="40" t="str">
        <f>IF(' Peticions ET'!I454="", "",' Peticions ET'!I454)</f>
        <v/>
      </c>
      <c r="K464" s="40" t="str">
        <f>IF(' Peticions ET'!J454="", "",' Peticions ET'!J454)</f>
        <v/>
      </c>
      <c r="L464" s="30" t="str">
        <f>IF(' Peticions ET'!K454="", "",' Peticions ET'!K454)</f>
        <v/>
      </c>
      <c r="M464" s="30" t="str">
        <f>IF(' Peticions ET'!L454="", "",' Peticions ET'!L454)</f>
        <v/>
      </c>
      <c r="N464" s="30" t="str">
        <f>IF(' Peticions ET'!M454="", "",' Peticions ET'!M454)</f>
        <v/>
      </c>
      <c r="O464" s="40" t="str">
        <f>IF(' Peticions ET'!O454="", "",' Peticions ET'!O454)</f>
        <v/>
      </c>
      <c r="P464" s="7" t="str">
        <f>IF(' Peticions ET'!N454="", "",' Peticions ET'!N454)</f>
        <v/>
      </c>
      <c r="Q464" s="31" t="str">
        <f>IF(' Peticions ET'!R454="", "",' Peticions ET'!R454)</f>
        <v/>
      </c>
      <c r="R464" s="31" t="str">
        <f>IF(' Peticions ET'!S454="", "",' Peticions ET'!S454)</f>
        <v/>
      </c>
      <c r="S464" t="str">
        <f>IF(' Peticions ET'!P454="", "",' Peticions ET'!P454)</f>
        <v/>
      </c>
      <c r="T464" s="264" t="str">
        <f>IF(' Peticions ET'!Q454="", "",' Peticions ET'!Q454)</f>
        <v/>
      </c>
      <c r="U464" s="1"/>
      <c r="V464" s="1"/>
      <c r="W464" s="3"/>
      <c r="X464" s="31"/>
      <c r="Y464" s="31"/>
      <c r="Z464" s="31"/>
      <c r="AA464" s="32"/>
      <c r="AB464" s="33"/>
      <c r="AC464" s="33"/>
      <c r="AD464" s="33"/>
      <c r="AE464" s="33"/>
      <c r="AF464" s="34"/>
      <c r="AG464" s="34"/>
      <c r="AH464" s="34"/>
      <c r="AI464" s="34"/>
      <c r="AJ464" s="35" t="str">
        <f>IF(' Peticions ET'!Z454="", "",' Peticions ET'!Z454)</f>
        <v/>
      </c>
      <c r="AK464" s="143"/>
      <c r="AL464" s="36"/>
      <c r="AM464" s="37" t="str">
        <f t="shared" si="116"/>
        <v/>
      </c>
      <c r="AN464" s="38" t="str">
        <f t="shared" si="117"/>
        <v/>
      </c>
      <c r="AO464" s="39" t="str">
        <f t="shared" si="118"/>
        <v/>
      </c>
      <c r="AP464" s="40" t="str">
        <f t="shared" si="119"/>
        <v/>
      </c>
      <c r="AQ464" s="229" t="str">
        <f t="shared" si="120"/>
        <v/>
      </c>
      <c r="AR464" s="220">
        <f>IF(A464="",0,IF(BJ464="S",COUNTIF($AQ$17:AQ464,AQ464),0))</f>
        <v>0</v>
      </c>
      <c r="AS464" s="41" t="str">
        <f t="shared" si="131"/>
        <v/>
      </c>
      <c r="AT464" s="42">
        <f xml:space="preserve"> IF(AS464&lt;&gt;"",VLOOKUP(AS464,Calculs!$B$2:$C$34,2,FALSE),0)</f>
        <v>0</v>
      </c>
      <c r="AU464" s="42">
        <f>IF(I464&lt;&gt;"",IF(LEFT(I464,1)="S", Calculs!$C$63,0),0)</f>
        <v>0</v>
      </c>
      <c r="AV464" s="42">
        <f>IF(J464&lt;&gt;"",IF(LEFT(J464,1)="S", Calculs!$C$53,0),0)</f>
        <v>0</v>
      </c>
      <c r="AW464" s="42">
        <f>IF(K464&lt;&gt;"",IF(LEFT(K464,1)="S", Calculs!$C$54,0),0)</f>
        <v>0</v>
      </c>
      <c r="AX464" s="43" t="str">
        <f t="shared" si="121"/>
        <v/>
      </c>
      <c r="AY464" s="43" t="str">
        <f t="shared" si="122"/>
        <v/>
      </c>
      <c r="AZ464" s="43">
        <f>SUMIF(Calculs!$B$2:$B$34,AX464,Calculs!$C$2:$C$34)</f>
        <v>0</v>
      </c>
      <c r="BA464" s="42">
        <f>IF(O464&lt;&gt;"",IF(LEFT(O464,1)="S", Calculs!$C$54,0),0)</f>
        <v>0</v>
      </c>
      <c r="BB464" s="42">
        <f>IF(P464&lt;&gt;"",IF(LEFT(P464,1)="S", Calculs!$C$53,0),0)</f>
        <v>0</v>
      </c>
      <c r="BC464" s="229" t="str">
        <f t="shared" si="123"/>
        <v/>
      </c>
      <c r="BD464" s="220">
        <f>IF(A464="",0, IF(BK464="S",COUNTIF($BC$17:BC464,BC464),0))</f>
        <v>0</v>
      </c>
      <c r="BE464" s="42">
        <f xml:space="preserve"> IF(Q464&lt;&gt;"",IF(Q464&lt;&gt;"Sense monitor",VLOOKUP(_xlfn.CONCAT(LEFT(Q464,2),IF(BF464="NO",".SA",".AA")),Calculs!$B$41:$C$48,2,FALSE),0),0)</f>
        <v>0</v>
      </c>
      <c r="BF464" s="42" t="str">
        <f t="shared" si="124"/>
        <v>NO</v>
      </c>
      <c r="BG464" s="43" t="str">
        <f t="shared" si="132"/>
        <v/>
      </c>
      <c r="BH464" s="42">
        <f>SUMIF(Calculs!$B$32:$B$36,TRIM(BG464),Calculs!$C$32:$C$36)</f>
        <v>0</v>
      </c>
      <c r="BI464" s="42">
        <f>IF(T464&lt;&gt;"",IF(LEFT(T464,1)="S", SUMIF(Calculs!$B$67:$B$70, TRIM(BG464), Calculs!$C$67:$C$70),0),0)</f>
        <v>0</v>
      </c>
      <c r="BJ464" s="40" t="str">
        <f t="shared" si="133"/>
        <v>N</v>
      </c>
      <c r="BK464" s="219" t="str">
        <f t="shared" si="125"/>
        <v>N</v>
      </c>
      <c r="BL464" s="42">
        <f t="shared" si="134"/>
        <v>0</v>
      </c>
      <c r="BM464" s="42"/>
      <c r="BN464" s="42"/>
      <c r="BO464" s="42">
        <f>IF(B464="",0,IF(AND(BJ464="S",AR464=1), VLOOKUP(B464,Calculs!$B$94:$D$99,3), 0) + IF(AND(BK464="S",BD464=1), VLOOKUP(B464,Calculs!$B$94:$F$99,5), 0))</f>
        <v>0</v>
      </c>
      <c r="BP464" s="40" t="str">
        <f t="shared" si="126"/>
        <v/>
      </c>
      <c r="BQ464" s="219" t="str">
        <f t="shared" si="127"/>
        <v/>
      </c>
      <c r="BR464" s="264" t="str">
        <f t="shared" si="128"/>
        <v/>
      </c>
      <c r="BS464" s="264" t="str">
        <f t="shared" si="129"/>
        <v/>
      </c>
    </row>
    <row r="465" spans="1:71" ht="12.75" customHeight="1">
      <c r="A465" s="217" t="str">
        <f>IF(' Peticions ET'!A455="", "",' Peticions ET'!A455)</f>
        <v/>
      </c>
      <c r="B465" s="167" t="str">
        <f t="shared" si="130"/>
        <v/>
      </c>
      <c r="C465" s="167" t="str">
        <f>IF(' Peticions ET'!B455="", "",' Peticions ET'!B455)</f>
        <v/>
      </c>
      <c r="D465" s="167" t="str">
        <f>IF(' Peticions ET'!C455="", "",' Peticions ET'!C455)</f>
        <v/>
      </c>
      <c r="E465" s="167" t="str">
        <f>IF(' Peticions ET'!D455="", "",' Peticions ET'!D455)</f>
        <v/>
      </c>
      <c r="F465" s="166" t="str">
        <f>IF(' Peticions ET'!E455="", "",' Peticions ET'!E455)</f>
        <v/>
      </c>
      <c r="G465" s="166" t="str">
        <f>IF(' Peticions ET'!F455="", "",' Peticions ET'!F455)</f>
        <v/>
      </c>
      <c r="H465" s="30" t="str">
        <f>IF(' Peticions ET'!G455="", "",' Peticions ET'!G455)</f>
        <v/>
      </c>
      <c r="I465" s="40" t="str">
        <f>IF(' Peticions ET'!H455="", "",' Peticions ET'!H455)</f>
        <v/>
      </c>
      <c r="J465" s="40" t="str">
        <f>IF(' Peticions ET'!I455="", "",' Peticions ET'!I455)</f>
        <v/>
      </c>
      <c r="K465" s="40" t="str">
        <f>IF(' Peticions ET'!J455="", "",' Peticions ET'!J455)</f>
        <v/>
      </c>
      <c r="L465" s="30" t="str">
        <f>IF(' Peticions ET'!K455="", "",' Peticions ET'!K455)</f>
        <v/>
      </c>
      <c r="M465" s="30" t="str">
        <f>IF(' Peticions ET'!L455="", "",' Peticions ET'!L455)</f>
        <v/>
      </c>
      <c r="N465" s="30" t="str">
        <f>IF(' Peticions ET'!M455="", "",' Peticions ET'!M455)</f>
        <v/>
      </c>
      <c r="O465" s="40" t="str">
        <f>IF(' Peticions ET'!O455="", "",' Peticions ET'!O455)</f>
        <v/>
      </c>
      <c r="P465" s="7" t="str">
        <f>IF(' Peticions ET'!N455="", "",' Peticions ET'!N455)</f>
        <v/>
      </c>
      <c r="Q465" s="31" t="str">
        <f>IF(' Peticions ET'!R455="", "",' Peticions ET'!R455)</f>
        <v/>
      </c>
      <c r="R465" s="31" t="str">
        <f>IF(' Peticions ET'!S455="", "",' Peticions ET'!S455)</f>
        <v/>
      </c>
      <c r="S465" t="str">
        <f>IF(' Peticions ET'!P455="", "",' Peticions ET'!P455)</f>
        <v/>
      </c>
      <c r="T465" s="264" t="str">
        <f>IF(' Peticions ET'!Q455="", "",' Peticions ET'!Q455)</f>
        <v/>
      </c>
      <c r="U465" s="1"/>
      <c r="V465" s="1"/>
      <c r="W465" s="3"/>
      <c r="X465" s="31"/>
      <c r="Y465" s="31"/>
      <c r="Z465" s="31"/>
      <c r="AA465" s="32"/>
      <c r="AB465" s="33"/>
      <c r="AC465" s="33"/>
      <c r="AD465" s="33"/>
      <c r="AE465" s="33"/>
      <c r="AF465" s="34"/>
      <c r="AG465" s="34"/>
      <c r="AH465" s="34"/>
      <c r="AI465" s="34"/>
      <c r="AJ465" s="35" t="str">
        <f>IF(' Peticions ET'!Z455="", "",' Peticions ET'!Z455)</f>
        <v/>
      </c>
      <c r="AK465" s="143"/>
      <c r="AL465" s="36"/>
      <c r="AM465" s="37" t="str">
        <f t="shared" ref="AM465:AM506" si="135">$AM$12</f>
        <v/>
      </c>
      <c r="AN465" s="38" t="str">
        <f t="shared" ref="AN465:AN506" si="136">$AN$12</f>
        <v/>
      </c>
      <c r="AO465" s="39" t="str">
        <f t="shared" ref="AO465:AO506" si="137">IF(LEFT(B465,3)="Dir", "Sí","")</f>
        <v/>
      </c>
      <c r="AP465" s="40" t="str">
        <f t="shared" ref="AP465:AP506" si="138">IF(LEFT(B465,3)="Dir", "DIR"&amp;AN465, IF(LEFT(B465,3)="PDI", B465, IF(LEFT(B465,5)="PAS t", "PAST",B465)))</f>
        <v/>
      </c>
      <c r="AQ465" s="229" t="str">
        <f t="shared" ref="AQ465:AQ506" si="139">IF(BJ465="S",CONCATENATE(A465,".",AP465,".",BJ465),"")</f>
        <v/>
      </c>
      <c r="AR465" s="220">
        <f>IF(A465="",0,IF(BJ465="S",COUNTIF($AQ$17:AQ465,AQ465),0))</f>
        <v>0</v>
      </c>
      <c r="AS465" s="41" t="str">
        <f t="shared" si="131"/>
        <v/>
      </c>
      <c r="AT465" s="42">
        <f xml:space="preserve"> IF(AS465&lt;&gt;"",VLOOKUP(AS465,Calculs!$B$2:$C$34,2,FALSE),0)</f>
        <v>0</v>
      </c>
      <c r="AU465" s="42">
        <f>IF(I465&lt;&gt;"",IF(LEFT(I465,1)="S", Calculs!$C$63,0),0)</f>
        <v>0</v>
      </c>
      <c r="AV465" s="42">
        <f>IF(J465&lt;&gt;"",IF(LEFT(J465,1)="S", Calculs!$C$53,0),0)</f>
        <v>0</v>
      </c>
      <c r="AW465" s="42">
        <f>IF(K465&lt;&gt;"",IF(LEFT(K465,1)="S", Calculs!$C$54,0),0)</f>
        <v>0</v>
      </c>
      <c r="AX465" s="43" t="str">
        <f t="shared" ref="AX465:AX506" si="140">IF(L465&lt;&gt;"",CONCATENATE(LEFT(L465,3),IF(M465="Linux",".L",".W")),"")</f>
        <v/>
      </c>
      <c r="AY465" s="43" t="str">
        <f t="shared" ref="AY465:AY506" si="141">IF(AX465&lt;&gt;"",IF(LEFT(N465,3)="Com","Compacte",IF(LEFT(N465,3)="Min","Minitorre","?")),"")</f>
        <v/>
      </c>
      <c r="AZ465" s="43">
        <f>SUMIF(Calculs!$B$2:$B$34,AX465,Calculs!$C$2:$C$34)</f>
        <v>0</v>
      </c>
      <c r="BA465" s="42">
        <f>IF(O465&lt;&gt;"",IF(LEFT(O465,1)="S", Calculs!$C$54,0),0)</f>
        <v>0</v>
      </c>
      <c r="BB465" s="42">
        <f>IF(P465&lt;&gt;"",IF(LEFT(P465,1)="S", Calculs!$C$53,0),0)</f>
        <v>0</v>
      </c>
      <c r="BC465" s="229" t="str">
        <f t="shared" ref="BC465:BC506" si="142">IF(BK465="S",CONCATENATE(A465,".",AP465,".",BK465),"")</f>
        <v/>
      </c>
      <c r="BD465" s="220">
        <f>IF(A465="",0, IF(BK465="S",COUNTIF($BC$17:BC465,BC465),0))</f>
        <v>0</v>
      </c>
      <c r="BE465" s="42">
        <f xml:space="preserve"> IF(Q465&lt;&gt;"",IF(Q465&lt;&gt;"Sense monitor",VLOOKUP(_xlfn.CONCAT(LEFT(Q465,2),IF(BF465="NO",".SA",".AA")),Calculs!$B$41:$C$48,2,FALSE),0),0)</f>
        <v>0</v>
      </c>
      <c r="BF465" s="42" t="str">
        <f t="shared" ref="BF465:BF506" si="143">IF(LEFT(R465,1)="S","SI","NO")</f>
        <v>NO</v>
      </c>
      <c r="BG465" s="43" t="str">
        <f t="shared" si="132"/>
        <v/>
      </c>
      <c r="BH465" s="42">
        <f>SUMIF(Calculs!$B$32:$B$36,TRIM(BG465),Calculs!$C$32:$C$36)</f>
        <v>0</v>
      </c>
      <c r="BI465" s="42">
        <f>IF(T465&lt;&gt;"",IF(LEFT(T465,1)="S", SUMIF(Calculs!$B$67:$B$70, TRIM(BG465), Calculs!$C$67:$C$70),0),0)</f>
        <v>0</v>
      </c>
      <c r="BJ465" s="40" t="str">
        <f t="shared" si="133"/>
        <v>N</v>
      </c>
      <c r="BK465" s="219" t="str">
        <f t="shared" ref="BK465:BK506" si="144">IF(Q465&lt;&gt;"",IF(LEFT(Q465,1)="M","S","N"),"N")</f>
        <v>N</v>
      </c>
      <c r="BL465" s="42">
        <f t="shared" si="134"/>
        <v>0</v>
      </c>
      <c r="BM465" s="42"/>
      <c r="BN465" s="42"/>
      <c r="BO465" s="42">
        <f>IF(B465="",0,IF(AND(BJ465="S",AR465=1), VLOOKUP(B465,Calculs!$B$94:$D$99,3), 0) + IF(AND(BK465="S",BD465=1), VLOOKUP(B465,Calculs!$B$94:$F$99,5), 0))</f>
        <v>0</v>
      </c>
      <c r="BP465" s="40" t="str">
        <f t="shared" ref="BP465:BP506" si="145">IF(AND(BJ465="S",AR465=1 ),AP465,"")</f>
        <v/>
      </c>
      <c r="BQ465" s="219" t="str">
        <f t="shared" ref="BQ465:BQ506" si="146">IF(AND(BK465="S",BD465=1),AP465,"")</f>
        <v/>
      </c>
      <c r="BR465" s="264" t="str">
        <f t="shared" ref="BR465:BR506" si="147">IF(BJ465="S",AP465,"")</f>
        <v/>
      </c>
      <c r="BS465" s="264" t="str">
        <f t="shared" ref="BS465:BS506" si="148">IF(BK465="S",AP465,"")</f>
        <v/>
      </c>
    </row>
    <row r="466" spans="1:71" ht="12.75" customHeight="1">
      <c r="A466" s="217" t="str">
        <f>IF(' Peticions ET'!A456="", "",' Peticions ET'!A456)</f>
        <v/>
      </c>
      <c r="B466" s="167" t="str">
        <f t="shared" ref="B466:B506" si="149">IF(OR(A466&lt;&gt;"",F466&lt;&gt;""),"PDI TC","")</f>
        <v/>
      </c>
      <c r="C466" s="167" t="str">
        <f>IF(' Peticions ET'!B456="", "",' Peticions ET'!B456)</f>
        <v/>
      </c>
      <c r="D466" s="167" t="str">
        <f>IF(' Peticions ET'!C456="", "",' Peticions ET'!C456)</f>
        <v/>
      </c>
      <c r="E466" s="167" t="str">
        <f>IF(' Peticions ET'!D456="", "",' Peticions ET'!D456)</f>
        <v/>
      </c>
      <c r="F466" s="166" t="str">
        <f>IF(' Peticions ET'!E456="", "",' Peticions ET'!E456)</f>
        <v/>
      </c>
      <c r="G466" s="166" t="str">
        <f>IF(' Peticions ET'!F456="", "",' Peticions ET'!F456)</f>
        <v/>
      </c>
      <c r="H466" s="30" t="str">
        <f>IF(' Peticions ET'!G456="", "",' Peticions ET'!G456)</f>
        <v/>
      </c>
      <c r="I466" s="40" t="str">
        <f>IF(' Peticions ET'!H456="", "",' Peticions ET'!H456)</f>
        <v/>
      </c>
      <c r="J466" s="40" t="str">
        <f>IF(' Peticions ET'!I456="", "",' Peticions ET'!I456)</f>
        <v/>
      </c>
      <c r="K466" s="40" t="str">
        <f>IF(' Peticions ET'!J456="", "",' Peticions ET'!J456)</f>
        <v/>
      </c>
      <c r="L466" s="30" t="str">
        <f>IF(' Peticions ET'!K456="", "",' Peticions ET'!K456)</f>
        <v/>
      </c>
      <c r="M466" s="30" t="str">
        <f>IF(' Peticions ET'!L456="", "",' Peticions ET'!L456)</f>
        <v/>
      </c>
      <c r="N466" s="30" t="str">
        <f>IF(' Peticions ET'!M456="", "",' Peticions ET'!M456)</f>
        <v/>
      </c>
      <c r="O466" s="40" t="str">
        <f>IF(' Peticions ET'!O456="", "",' Peticions ET'!O456)</f>
        <v/>
      </c>
      <c r="P466" s="7" t="str">
        <f>IF(' Peticions ET'!N456="", "",' Peticions ET'!N456)</f>
        <v/>
      </c>
      <c r="Q466" s="31" t="str">
        <f>IF(' Peticions ET'!R456="", "",' Peticions ET'!R456)</f>
        <v/>
      </c>
      <c r="R466" s="31" t="str">
        <f>IF(' Peticions ET'!S456="", "",' Peticions ET'!S456)</f>
        <v/>
      </c>
      <c r="S466" t="str">
        <f>IF(' Peticions ET'!P456="", "",' Peticions ET'!P456)</f>
        <v/>
      </c>
      <c r="T466" s="264" t="str">
        <f>IF(' Peticions ET'!Q456="", "",' Peticions ET'!Q456)</f>
        <v/>
      </c>
      <c r="U466" s="1"/>
      <c r="V466" s="1"/>
      <c r="W466" s="3"/>
      <c r="X466" s="31"/>
      <c r="Y466" s="31"/>
      <c r="Z466" s="31"/>
      <c r="AA466" s="32"/>
      <c r="AB466" s="33"/>
      <c r="AC466" s="33"/>
      <c r="AD466" s="33"/>
      <c r="AE466" s="33"/>
      <c r="AF466" s="34"/>
      <c r="AG466" s="34"/>
      <c r="AH466" s="34"/>
      <c r="AI466" s="34"/>
      <c r="AJ466" s="35" t="str">
        <f>IF(' Peticions ET'!Z456="", "",' Peticions ET'!Z456)</f>
        <v/>
      </c>
      <c r="AK466" s="143"/>
      <c r="AL466" s="36"/>
      <c r="AM466" s="37" t="str">
        <f t="shared" si="135"/>
        <v/>
      </c>
      <c r="AN466" s="38" t="str">
        <f t="shared" si="136"/>
        <v/>
      </c>
      <c r="AO466" s="39" t="str">
        <f t="shared" si="137"/>
        <v/>
      </c>
      <c r="AP466" s="40" t="str">
        <f t="shared" si="138"/>
        <v/>
      </c>
      <c r="AQ466" s="229" t="str">
        <f t="shared" si="139"/>
        <v/>
      </c>
      <c r="AR466" s="220">
        <f>IF(A466="",0,IF(BJ466="S",COUNTIF($AQ$17:AQ466,AQ466),0))</f>
        <v>0</v>
      </c>
      <c r="AS466" s="41" t="str">
        <f t="shared" ref="AS466:AS506" si="150">IF(G466&lt;&gt;"",CONCATENATE(LEFT(G466,2),IF(H466="Linux",".L",".W")),"")</f>
        <v/>
      </c>
      <c r="AT466" s="42">
        <f xml:space="preserve"> IF(AS466&lt;&gt;"",VLOOKUP(AS466,Calculs!$B$2:$C$34,2,FALSE),0)</f>
        <v>0</v>
      </c>
      <c r="AU466" s="42">
        <f>IF(I466&lt;&gt;"",IF(LEFT(I466,1)="S", Calculs!$C$63,0),0)</f>
        <v>0</v>
      </c>
      <c r="AV466" s="42">
        <f>IF(J466&lt;&gt;"",IF(LEFT(J466,1)="S", Calculs!$C$53,0),0)</f>
        <v>0</v>
      </c>
      <c r="AW466" s="42">
        <f>IF(K466&lt;&gt;"",IF(LEFT(K466,1)="S", Calculs!$C$54,0),0)</f>
        <v>0</v>
      </c>
      <c r="AX466" s="43" t="str">
        <f t="shared" si="140"/>
        <v/>
      </c>
      <c r="AY466" s="43" t="str">
        <f t="shared" si="141"/>
        <v/>
      </c>
      <c r="AZ466" s="43">
        <f>SUMIF(Calculs!$B$2:$B$34,AX466,Calculs!$C$2:$C$34)</f>
        <v>0</v>
      </c>
      <c r="BA466" s="42">
        <f>IF(O466&lt;&gt;"",IF(LEFT(O466,1)="S", Calculs!$C$54,0),0)</f>
        <v>0</v>
      </c>
      <c r="BB466" s="42">
        <f>IF(P466&lt;&gt;"",IF(LEFT(P466,1)="S", Calculs!$C$53,0),0)</f>
        <v>0</v>
      </c>
      <c r="BC466" s="229" t="str">
        <f t="shared" si="142"/>
        <v/>
      </c>
      <c r="BD466" s="220">
        <f>IF(A466="",0, IF(BK466="S",COUNTIF($BC$17:BC466,BC466),0))</f>
        <v>0</v>
      </c>
      <c r="BE466" s="42">
        <f xml:space="preserve"> IF(Q466&lt;&gt;"",IF(Q466&lt;&gt;"Sense monitor",VLOOKUP(_xlfn.CONCAT(LEFT(Q466,2),IF(BF466="NO",".SA",".AA")),Calculs!$B$41:$C$48,2,FALSE),0),0)</f>
        <v>0</v>
      </c>
      <c r="BF466" s="42" t="str">
        <f t="shared" si="143"/>
        <v>NO</v>
      </c>
      <c r="BG466" s="43" t="str">
        <f t="shared" ref="BG466:BG506" si="151">IF(S466&lt;&gt;"",IF(LEFT(S466,2)="MA","MAir",IF(LEFT(S466,1)="i","iMac", IF(LEFT(S466,2)="Mi","Mini", IF(LEFT(S466,2)="MP","MPro","")))),"")</f>
        <v/>
      </c>
      <c r="BH466" s="42">
        <f>SUMIF(Calculs!$B$32:$B$36,TRIM(BG466),Calculs!$C$32:$C$36)</f>
        <v>0</v>
      </c>
      <c r="BI466" s="42">
        <f>IF(T466&lt;&gt;"",IF(LEFT(T466,1)="S", SUMIF(Calculs!$B$67:$B$70, TRIM(BG466), Calculs!$C$67:$C$70),0),0)</f>
        <v>0</v>
      </c>
      <c r="BJ466" s="40" t="str">
        <f t="shared" ref="BJ466:BJ506" si="152">IF(IF(AS466&lt;&gt;"",1,0) + IF(AX466&lt;&gt;"",1,0)+IF(BG466&lt;&gt;"",1,0)&gt;0,"S","N")</f>
        <v>N</v>
      </c>
      <c r="BK466" s="219" t="str">
        <f t="shared" si="144"/>
        <v>N</v>
      </c>
      <c r="BL466" s="42">
        <f t="shared" ref="BL466:BL506" si="153">AT466+AU466+AV466+AW466+AZ466+BA466+BB466+BI466+BE466+BH466</f>
        <v>0</v>
      </c>
      <c r="BM466" s="42"/>
      <c r="BN466" s="42"/>
      <c r="BO466" s="42">
        <f>IF(B466="",0,IF(AND(BJ466="S",AR466=1), VLOOKUP(B466,Calculs!$B$94:$D$99,3), 0) + IF(AND(BK466="S",BD466=1), VLOOKUP(B466,Calculs!$B$94:$F$99,5), 0))</f>
        <v>0</v>
      </c>
      <c r="BP466" s="40" t="str">
        <f t="shared" si="145"/>
        <v/>
      </c>
      <c r="BQ466" s="219" t="str">
        <f t="shared" si="146"/>
        <v/>
      </c>
      <c r="BR466" s="264" t="str">
        <f t="shared" si="147"/>
        <v/>
      </c>
      <c r="BS466" s="264" t="str">
        <f t="shared" si="148"/>
        <v/>
      </c>
    </row>
    <row r="467" spans="1:71" ht="12.75" customHeight="1">
      <c r="A467" s="217" t="str">
        <f>IF(' Peticions ET'!A457="", "",' Peticions ET'!A457)</f>
        <v/>
      </c>
      <c r="B467" s="167" t="str">
        <f t="shared" si="149"/>
        <v/>
      </c>
      <c r="C467" s="167" t="str">
        <f>IF(' Peticions ET'!B457="", "",' Peticions ET'!B457)</f>
        <v/>
      </c>
      <c r="D467" s="167" t="str">
        <f>IF(' Peticions ET'!C457="", "",' Peticions ET'!C457)</f>
        <v/>
      </c>
      <c r="E467" s="167" t="str">
        <f>IF(' Peticions ET'!D457="", "",' Peticions ET'!D457)</f>
        <v/>
      </c>
      <c r="F467" s="166" t="str">
        <f>IF(' Peticions ET'!E457="", "",' Peticions ET'!E457)</f>
        <v/>
      </c>
      <c r="G467" s="166" t="str">
        <f>IF(' Peticions ET'!F457="", "",' Peticions ET'!F457)</f>
        <v/>
      </c>
      <c r="H467" s="30" t="str">
        <f>IF(' Peticions ET'!G457="", "",' Peticions ET'!G457)</f>
        <v/>
      </c>
      <c r="I467" s="40" t="str">
        <f>IF(' Peticions ET'!H457="", "",' Peticions ET'!H457)</f>
        <v/>
      </c>
      <c r="J467" s="40" t="str">
        <f>IF(' Peticions ET'!I457="", "",' Peticions ET'!I457)</f>
        <v/>
      </c>
      <c r="K467" s="40" t="str">
        <f>IF(' Peticions ET'!J457="", "",' Peticions ET'!J457)</f>
        <v/>
      </c>
      <c r="L467" s="30" t="str">
        <f>IF(' Peticions ET'!K457="", "",' Peticions ET'!K457)</f>
        <v/>
      </c>
      <c r="M467" s="30" t="str">
        <f>IF(' Peticions ET'!L457="", "",' Peticions ET'!L457)</f>
        <v/>
      </c>
      <c r="N467" s="30" t="str">
        <f>IF(' Peticions ET'!M457="", "",' Peticions ET'!M457)</f>
        <v/>
      </c>
      <c r="O467" s="40" t="str">
        <f>IF(' Peticions ET'!O457="", "",' Peticions ET'!O457)</f>
        <v/>
      </c>
      <c r="P467" s="7" t="str">
        <f>IF(' Peticions ET'!N457="", "",' Peticions ET'!N457)</f>
        <v/>
      </c>
      <c r="Q467" s="31" t="str">
        <f>IF(' Peticions ET'!R457="", "",' Peticions ET'!R457)</f>
        <v/>
      </c>
      <c r="R467" s="31" t="str">
        <f>IF(' Peticions ET'!S457="", "",' Peticions ET'!S457)</f>
        <v/>
      </c>
      <c r="S467" t="str">
        <f>IF(' Peticions ET'!P457="", "",' Peticions ET'!P457)</f>
        <v/>
      </c>
      <c r="T467" s="264" t="str">
        <f>IF(' Peticions ET'!Q457="", "",' Peticions ET'!Q457)</f>
        <v/>
      </c>
      <c r="U467" s="1"/>
      <c r="V467" s="1"/>
      <c r="W467" s="3"/>
      <c r="X467" s="31"/>
      <c r="Y467" s="31"/>
      <c r="Z467" s="31"/>
      <c r="AA467" s="32"/>
      <c r="AB467" s="33"/>
      <c r="AC467" s="33"/>
      <c r="AD467" s="33"/>
      <c r="AE467" s="33"/>
      <c r="AF467" s="34"/>
      <c r="AG467" s="34"/>
      <c r="AH467" s="34"/>
      <c r="AI467" s="34"/>
      <c r="AJ467" s="35" t="str">
        <f>IF(' Peticions ET'!Z457="", "",' Peticions ET'!Z457)</f>
        <v/>
      </c>
      <c r="AK467" s="143"/>
      <c r="AL467" s="36"/>
      <c r="AM467" s="37" t="str">
        <f t="shared" si="135"/>
        <v/>
      </c>
      <c r="AN467" s="38" t="str">
        <f t="shared" si="136"/>
        <v/>
      </c>
      <c r="AO467" s="39" t="str">
        <f t="shared" si="137"/>
        <v/>
      </c>
      <c r="AP467" s="40" t="str">
        <f t="shared" si="138"/>
        <v/>
      </c>
      <c r="AQ467" s="229" t="str">
        <f t="shared" si="139"/>
        <v/>
      </c>
      <c r="AR467" s="220">
        <f>IF(A467="",0,IF(BJ467="S",COUNTIF($AQ$17:AQ467,AQ467),0))</f>
        <v>0</v>
      </c>
      <c r="AS467" s="41" t="str">
        <f t="shared" si="150"/>
        <v/>
      </c>
      <c r="AT467" s="42">
        <f xml:space="preserve"> IF(AS467&lt;&gt;"",VLOOKUP(AS467,Calculs!$B$2:$C$34,2,FALSE),0)</f>
        <v>0</v>
      </c>
      <c r="AU467" s="42">
        <f>IF(I467&lt;&gt;"",IF(LEFT(I467,1)="S", Calculs!$C$63,0),0)</f>
        <v>0</v>
      </c>
      <c r="AV467" s="42">
        <f>IF(J467&lt;&gt;"",IF(LEFT(J467,1)="S", Calculs!$C$53,0),0)</f>
        <v>0</v>
      </c>
      <c r="AW467" s="42">
        <f>IF(K467&lt;&gt;"",IF(LEFT(K467,1)="S", Calculs!$C$54,0),0)</f>
        <v>0</v>
      </c>
      <c r="AX467" s="43" t="str">
        <f t="shared" si="140"/>
        <v/>
      </c>
      <c r="AY467" s="43" t="str">
        <f t="shared" si="141"/>
        <v/>
      </c>
      <c r="AZ467" s="43">
        <f>SUMIF(Calculs!$B$2:$B$34,AX467,Calculs!$C$2:$C$34)</f>
        <v>0</v>
      </c>
      <c r="BA467" s="42">
        <f>IF(O467&lt;&gt;"",IF(LEFT(O467,1)="S", Calculs!$C$54,0),0)</f>
        <v>0</v>
      </c>
      <c r="BB467" s="42">
        <f>IF(P467&lt;&gt;"",IF(LEFT(P467,1)="S", Calculs!$C$53,0),0)</f>
        <v>0</v>
      </c>
      <c r="BC467" s="229" t="str">
        <f t="shared" si="142"/>
        <v/>
      </c>
      <c r="BD467" s="220">
        <f>IF(A467="",0, IF(BK467="S",COUNTIF($BC$17:BC467,BC467),0))</f>
        <v>0</v>
      </c>
      <c r="BE467" s="42">
        <f xml:space="preserve"> IF(Q467&lt;&gt;"",IF(Q467&lt;&gt;"Sense monitor",VLOOKUP(_xlfn.CONCAT(LEFT(Q467,2),IF(BF467="NO",".SA",".AA")),Calculs!$B$41:$C$48,2,FALSE),0),0)</f>
        <v>0</v>
      </c>
      <c r="BF467" s="42" t="str">
        <f t="shared" si="143"/>
        <v>NO</v>
      </c>
      <c r="BG467" s="43" t="str">
        <f t="shared" si="151"/>
        <v/>
      </c>
      <c r="BH467" s="42">
        <f>SUMIF(Calculs!$B$32:$B$36,TRIM(BG467),Calculs!$C$32:$C$36)</f>
        <v>0</v>
      </c>
      <c r="BI467" s="42">
        <f>IF(T467&lt;&gt;"",IF(LEFT(T467,1)="S", SUMIF(Calculs!$B$67:$B$70, TRIM(BG467), Calculs!$C$67:$C$70),0),0)</f>
        <v>0</v>
      </c>
      <c r="BJ467" s="40" t="str">
        <f t="shared" si="152"/>
        <v>N</v>
      </c>
      <c r="BK467" s="219" t="str">
        <f t="shared" si="144"/>
        <v>N</v>
      </c>
      <c r="BL467" s="42">
        <f t="shared" si="153"/>
        <v>0</v>
      </c>
      <c r="BM467" s="42"/>
      <c r="BN467" s="42"/>
      <c r="BO467" s="42">
        <f>IF(B467="",0,IF(AND(BJ467="S",AR467=1), VLOOKUP(B467,Calculs!$B$94:$D$99,3), 0) + IF(AND(BK467="S",BD467=1), VLOOKUP(B467,Calculs!$B$94:$F$99,5), 0))</f>
        <v>0</v>
      </c>
      <c r="BP467" s="40" t="str">
        <f t="shared" si="145"/>
        <v/>
      </c>
      <c r="BQ467" s="219" t="str">
        <f t="shared" si="146"/>
        <v/>
      </c>
      <c r="BR467" s="264" t="str">
        <f t="shared" si="147"/>
        <v/>
      </c>
      <c r="BS467" s="264" t="str">
        <f t="shared" si="148"/>
        <v/>
      </c>
    </row>
    <row r="468" spans="1:71" ht="12.75" customHeight="1">
      <c r="A468" s="217" t="str">
        <f>IF(' Peticions ET'!A458="", "",' Peticions ET'!A458)</f>
        <v/>
      </c>
      <c r="B468" s="167" t="str">
        <f t="shared" si="149"/>
        <v/>
      </c>
      <c r="C468" s="167" t="str">
        <f>IF(' Peticions ET'!B458="", "",' Peticions ET'!B458)</f>
        <v/>
      </c>
      <c r="D468" s="167" t="str">
        <f>IF(' Peticions ET'!C458="", "",' Peticions ET'!C458)</f>
        <v/>
      </c>
      <c r="E468" s="167" t="str">
        <f>IF(' Peticions ET'!D458="", "",' Peticions ET'!D458)</f>
        <v/>
      </c>
      <c r="F468" s="166" t="str">
        <f>IF(' Peticions ET'!E458="", "",' Peticions ET'!E458)</f>
        <v/>
      </c>
      <c r="G468" s="166" t="str">
        <f>IF(' Peticions ET'!F458="", "",' Peticions ET'!F458)</f>
        <v/>
      </c>
      <c r="H468" s="30" t="str">
        <f>IF(' Peticions ET'!G458="", "",' Peticions ET'!G458)</f>
        <v/>
      </c>
      <c r="I468" s="40" t="str">
        <f>IF(' Peticions ET'!H458="", "",' Peticions ET'!H458)</f>
        <v/>
      </c>
      <c r="J468" s="40" t="str">
        <f>IF(' Peticions ET'!I458="", "",' Peticions ET'!I458)</f>
        <v/>
      </c>
      <c r="K468" s="40" t="str">
        <f>IF(' Peticions ET'!J458="", "",' Peticions ET'!J458)</f>
        <v/>
      </c>
      <c r="L468" s="30" t="str">
        <f>IF(' Peticions ET'!K458="", "",' Peticions ET'!K458)</f>
        <v/>
      </c>
      <c r="M468" s="30" t="str">
        <f>IF(' Peticions ET'!L458="", "",' Peticions ET'!L458)</f>
        <v/>
      </c>
      <c r="N468" s="30" t="str">
        <f>IF(' Peticions ET'!M458="", "",' Peticions ET'!M458)</f>
        <v/>
      </c>
      <c r="O468" s="40" t="str">
        <f>IF(' Peticions ET'!O458="", "",' Peticions ET'!O458)</f>
        <v/>
      </c>
      <c r="P468" s="7" t="str">
        <f>IF(' Peticions ET'!N458="", "",' Peticions ET'!N458)</f>
        <v/>
      </c>
      <c r="Q468" s="31" t="str">
        <f>IF(' Peticions ET'!R458="", "",' Peticions ET'!R458)</f>
        <v/>
      </c>
      <c r="R468" s="31" t="str">
        <f>IF(' Peticions ET'!S458="", "",' Peticions ET'!S458)</f>
        <v/>
      </c>
      <c r="S468" t="str">
        <f>IF(' Peticions ET'!P458="", "",' Peticions ET'!P458)</f>
        <v/>
      </c>
      <c r="T468" s="264" t="str">
        <f>IF(' Peticions ET'!Q458="", "",' Peticions ET'!Q458)</f>
        <v/>
      </c>
      <c r="U468" s="1"/>
      <c r="V468" s="1"/>
      <c r="W468" s="3"/>
      <c r="X468" s="31"/>
      <c r="Y468" s="31"/>
      <c r="Z468" s="31"/>
      <c r="AA468" s="32"/>
      <c r="AB468" s="33"/>
      <c r="AC468" s="33"/>
      <c r="AD468" s="33"/>
      <c r="AE468" s="33"/>
      <c r="AF468" s="34"/>
      <c r="AG468" s="34"/>
      <c r="AH468" s="34"/>
      <c r="AI468" s="34"/>
      <c r="AJ468" s="35" t="str">
        <f>IF(' Peticions ET'!Z458="", "",' Peticions ET'!Z458)</f>
        <v/>
      </c>
      <c r="AK468" s="143"/>
      <c r="AL468" s="36"/>
      <c r="AM468" s="37" t="str">
        <f t="shared" si="135"/>
        <v/>
      </c>
      <c r="AN468" s="38" t="str">
        <f t="shared" si="136"/>
        <v/>
      </c>
      <c r="AO468" s="39" t="str">
        <f t="shared" si="137"/>
        <v/>
      </c>
      <c r="AP468" s="40" t="str">
        <f t="shared" si="138"/>
        <v/>
      </c>
      <c r="AQ468" s="229" t="str">
        <f t="shared" si="139"/>
        <v/>
      </c>
      <c r="AR468" s="220">
        <f>IF(A468="",0,IF(BJ468="S",COUNTIF($AQ$17:AQ468,AQ468),0))</f>
        <v>0</v>
      </c>
      <c r="AS468" s="41" t="str">
        <f t="shared" si="150"/>
        <v/>
      </c>
      <c r="AT468" s="42">
        <f xml:space="preserve"> IF(AS468&lt;&gt;"",VLOOKUP(AS468,Calculs!$B$2:$C$34,2,FALSE),0)</f>
        <v>0</v>
      </c>
      <c r="AU468" s="42">
        <f>IF(I468&lt;&gt;"",IF(LEFT(I468,1)="S", Calculs!$C$63,0),0)</f>
        <v>0</v>
      </c>
      <c r="AV468" s="42">
        <f>IF(J468&lt;&gt;"",IF(LEFT(J468,1)="S", Calculs!$C$53,0),0)</f>
        <v>0</v>
      </c>
      <c r="AW468" s="42">
        <f>IF(K468&lt;&gt;"",IF(LEFT(K468,1)="S", Calculs!$C$54,0),0)</f>
        <v>0</v>
      </c>
      <c r="AX468" s="43" t="str">
        <f t="shared" si="140"/>
        <v/>
      </c>
      <c r="AY468" s="43" t="str">
        <f t="shared" si="141"/>
        <v/>
      </c>
      <c r="AZ468" s="43">
        <f>SUMIF(Calculs!$B$2:$B$34,AX468,Calculs!$C$2:$C$34)</f>
        <v>0</v>
      </c>
      <c r="BA468" s="42">
        <f>IF(O468&lt;&gt;"",IF(LEFT(O468,1)="S", Calculs!$C$54,0),0)</f>
        <v>0</v>
      </c>
      <c r="BB468" s="42">
        <f>IF(P468&lt;&gt;"",IF(LEFT(P468,1)="S", Calculs!$C$53,0),0)</f>
        <v>0</v>
      </c>
      <c r="BC468" s="229" t="str">
        <f t="shared" si="142"/>
        <v/>
      </c>
      <c r="BD468" s="220">
        <f>IF(A468="",0, IF(BK468="S",COUNTIF($BC$17:BC468,BC468),0))</f>
        <v>0</v>
      </c>
      <c r="BE468" s="42">
        <f xml:space="preserve"> IF(Q468&lt;&gt;"",IF(Q468&lt;&gt;"Sense monitor",VLOOKUP(_xlfn.CONCAT(LEFT(Q468,2),IF(BF468="NO",".SA",".AA")),Calculs!$B$41:$C$48,2,FALSE),0),0)</f>
        <v>0</v>
      </c>
      <c r="BF468" s="42" t="str">
        <f t="shared" si="143"/>
        <v>NO</v>
      </c>
      <c r="BG468" s="43" t="str">
        <f t="shared" si="151"/>
        <v/>
      </c>
      <c r="BH468" s="42">
        <f>SUMIF(Calculs!$B$32:$B$36,TRIM(BG468),Calculs!$C$32:$C$36)</f>
        <v>0</v>
      </c>
      <c r="BI468" s="42">
        <f>IF(T468&lt;&gt;"",IF(LEFT(T468,1)="S", SUMIF(Calculs!$B$67:$B$70, TRIM(BG468), Calculs!$C$67:$C$70),0),0)</f>
        <v>0</v>
      </c>
      <c r="BJ468" s="40" t="str">
        <f t="shared" si="152"/>
        <v>N</v>
      </c>
      <c r="BK468" s="219" t="str">
        <f t="shared" si="144"/>
        <v>N</v>
      </c>
      <c r="BL468" s="42">
        <f t="shared" si="153"/>
        <v>0</v>
      </c>
      <c r="BM468" s="42"/>
      <c r="BN468" s="42"/>
      <c r="BO468" s="42">
        <f>IF(B468="",0,IF(AND(BJ468="S",AR468=1), VLOOKUP(B468,Calculs!$B$94:$D$99,3), 0) + IF(AND(BK468="S",BD468=1), VLOOKUP(B468,Calculs!$B$94:$F$99,5), 0))</f>
        <v>0</v>
      </c>
      <c r="BP468" s="40" t="str">
        <f t="shared" si="145"/>
        <v/>
      </c>
      <c r="BQ468" s="219" t="str">
        <f t="shared" si="146"/>
        <v/>
      </c>
      <c r="BR468" s="264" t="str">
        <f t="shared" si="147"/>
        <v/>
      </c>
      <c r="BS468" s="264" t="str">
        <f t="shared" si="148"/>
        <v/>
      </c>
    </row>
    <row r="469" spans="1:71" ht="12.75" customHeight="1">
      <c r="A469" s="217" t="str">
        <f>IF(' Peticions ET'!A459="", "",' Peticions ET'!A459)</f>
        <v/>
      </c>
      <c r="B469" s="167" t="str">
        <f t="shared" si="149"/>
        <v/>
      </c>
      <c r="C469" s="167" t="str">
        <f>IF(' Peticions ET'!B459="", "",' Peticions ET'!B459)</f>
        <v/>
      </c>
      <c r="D469" s="167" t="str">
        <f>IF(' Peticions ET'!C459="", "",' Peticions ET'!C459)</f>
        <v/>
      </c>
      <c r="E469" s="167" t="str">
        <f>IF(' Peticions ET'!D459="", "",' Peticions ET'!D459)</f>
        <v/>
      </c>
      <c r="F469" s="166" t="str">
        <f>IF(' Peticions ET'!E459="", "",' Peticions ET'!E459)</f>
        <v/>
      </c>
      <c r="G469" s="166" t="str">
        <f>IF(' Peticions ET'!F459="", "",' Peticions ET'!F459)</f>
        <v/>
      </c>
      <c r="H469" s="30" t="str">
        <f>IF(' Peticions ET'!G459="", "",' Peticions ET'!G459)</f>
        <v/>
      </c>
      <c r="I469" s="40" t="str">
        <f>IF(' Peticions ET'!H459="", "",' Peticions ET'!H459)</f>
        <v/>
      </c>
      <c r="J469" s="40" t="str">
        <f>IF(' Peticions ET'!I459="", "",' Peticions ET'!I459)</f>
        <v/>
      </c>
      <c r="K469" s="40" t="str">
        <f>IF(' Peticions ET'!J459="", "",' Peticions ET'!J459)</f>
        <v/>
      </c>
      <c r="L469" s="30" t="str">
        <f>IF(' Peticions ET'!K459="", "",' Peticions ET'!K459)</f>
        <v/>
      </c>
      <c r="M469" s="30" t="str">
        <f>IF(' Peticions ET'!L459="", "",' Peticions ET'!L459)</f>
        <v/>
      </c>
      <c r="N469" s="30" t="str">
        <f>IF(' Peticions ET'!M459="", "",' Peticions ET'!M459)</f>
        <v/>
      </c>
      <c r="O469" s="40" t="str">
        <f>IF(' Peticions ET'!O459="", "",' Peticions ET'!O459)</f>
        <v/>
      </c>
      <c r="P469" s="7" t="str">
        <f>IF(' Peticions ET'!N459="", "",' Peticions ET'!N459)</f>
        <v/>
      </c>
      <c r="Q469" s="31" t="str">
        <f>IF(' Peticions ET'!R459="", "",' Peticions ET'!R459)</f>
        <v/>
      </c>
      <c r="R469" s="31" t="str">
        <f>IF(' Peticions ET'!S459="", "",' Peticions ET'!S459)</f>
        <v/>
      </c>
      <c r="S469" t="str">
        <f>IF(' Peticions ET'!P459="", "",' Peticions ET'!P459)</f>
        <v/>
      </c>
      <c r="T469" s="264" t="str">
        <f>IF(' Peticions ET'!Q459="", "",' Peticions ET'!Q459)</f>
        <v/>
      </c>
      <c r="U469" s="1"/>
      <c r="V469" s="1"/>
      <c r="W469" s="3"/>
      <c r="X469" s="31"/>
      <c r="Y469" s="31"/>
      <c r="Z469" s="31"/>
      <c r="AA469" s="32"/>
      <c r="AB469" s="33"/>
      <c r="AC469" s="33"/>
      <c r="AD469" s="33"/>
      <c r="AE469" s="33"/>
      <c r="AF469" s="34"/>
      <c r="AG469" s="34"/>
      <c r="AH469" s="34"/>
      <c r="AI469" s="34"/>
      <c r="AJ469" s="35" t="str">
        <f>IF(' Peticions ET'!Z459="", "",' Peticions ET'!Z459)</f>
        <v/>
      </c>
      <c r="AK469" s="143"/>
      <c r="AL469" s="36"/>
      <c r="AM469" s="37" t="str">
        <f t="shared" si="135"/>
        <v/>
      </c>
      <c r="AN469" s="38" t="str">
        <f t="shared" si="136"/>
        <v/>
      </c>
      <c r="AO469" s="39" t="str">
        <f t="shared" si="137"/>
        <v/>
      </c>
      <c r="AP469" s="40" t="str">
        <f t="shared" si="138"/>
        <v/>
      </c>
      <c r="AQ469" s="229" t="str">
        <f t="shared" si="139"/>
        <v/>
      </c>
      <c r="AR469" s="220">
        <f>IF(A469="",0,IF(BJ469="S",COUNTIF($AQ$17:AQ469,AQ469),0))</f>
        <v>0</v>
      </c>
      <c r="AS469" s="41" t="str">
        <f t="shared" si="150"/>
        <v/>
      </c>
      <c r="AT469" s="42">
        <f xml:space="preserve"> IF(AS469&lt;&gt;"",VLOOKUP(AS469,Calculs!$B$2:$C$34,2,FALSE),0)</f>
        <v>0</v>
      </c>
      <c r="AU469" s="42">
        <f>IF(I469&lt;&gt;"",IF(LEFT(I469,1)="S", Calculs!$C$63,0),0)</f>
        <v>0</v>
      </c>
      <c r="AV469" s="42">
        <f>IF(J469&lt;&gt;"",IF(LEFT(J469,1)="S", Calculs!$C$53,0),0)</f>
        <v>0</v>
      </c>
      <c r="AW469" s="42">
        <f>IF(K469&lt;&gt;"",IF(LEFT(K469,1)="S", Calculs!$C$54,0),0)</f>
        <v>0</v>
      </c>
      <c r="AX469" s="43" t="str">
        <f t="shared" si="140"/>
        <v/>
      </c>
      <c r="AY469" s="43" t="str">
        <f t="shared" si="141"/>
        <v/>
      </c>
      <c r="AZ469" s="43">
        <f>SUMIF(Calculs!$B$2:$B$34,AX469,Calculs!$C$2:$C$34)</f>
        <v>0</v>
      </c>
      <c r="BA469" s="42">
        <f>IF(O469&lt;&gt;"",IF(LEFT(O469,1)="S", Calculs!$C$54,0),0)</f>
        <v>0</v>
      </c>
      <c r="BB469" s="42">
        <f>IF(P469&lt;&gt;"",IF(LEFT(P469,1)="S", Calculs!$C$53,0),0)</f>
        <v>0</v>
      </c>
      <c r="BC469" s="229" t="str">
        <f t="shared" si="142"/>
        <v/>
      </c>
      <c r="BD469" s="220">
        <f>IF(A469="",0, IF(BK469="S",COUNTIF($BC$17:BC469,BC469),0))</f>
        <v>0</v>
      </c>
      <c r="BE469" s="42">
        <f xml:space="preserve"> IF(Q469&lt;&gt;"",IF(Q469&lt;&gt;"Sense monitor",VLOOKUP(_xlfn.CONCAT(LEFT(Q469,2),IF(BF469="NO",".SA",".AA")),Calculs!$B$41:$C$48,2,FALSE),0),0)</f>
        <v>0</v>
      </c>
      <c r="BF469" s="42" t="str">
        <f t="shared" si="143"/>
        <v>NO</v>
      </c>
      <c r="BG469" s="43" t="str">
        <f t="shared" si="151"/>
        <v/>
      </c>
      <c r="BH469" s="42">
        <f>SUMIF(Calculs!$B$32:$B$36,TRIM(BG469),Calculs!$C$32:$C$36)</f>
        <v>0</v>
      </c>
      <c r="BI469" s="42">
        <f>IF(T469&lt;&gt;"",IF(LEFT(T469,1)="S", SUMIF(Calculs!$B$67:$B$70, TRIM(BG469), Calculs!$C$67:$C$70),0),0)</f>
        <v>0</v>
      </c>
      <c r="BJ469" s="40" t="str">
        <f t="shared" si="152"/>
        <v>N</v>
      </c>
      <c r="BK469" s="219" t="str">
        <f t="shared" si="144"/>
        <v>N</v>
      </c>
      <c r="BL469" s="42">
        <f t="shared" si="153"/>
        <v>0</v>
      </c>
      <c r="BM469" s="42"/>
      <c r="BN469" s="42"/>
      <c r="BO469" s="42">
        <f>IF(B469="",0,IF(AND(BJ469="S",AR469=1), VLOOKUP(B469,Calculs!$B$94:$D$99,3), 0) + IF(AND(BK469="S",BD469=1), VLOOKUP(B469,Calculs!$B$94:$F$99,5), 0))</f>
        <v>0</v>
      </c>
      <c r="BP469" s="40" t="str">
        <f t="shared" si="145"/>
        <v/>
      </c>
      <c r="BQ469" s="219" t="str">
        <f t="shared" si="146"/>
        <v/>
      </c>
      <c r="BR469" s="264" t="str">
        <f t="shared" si="147"/>
        <v/>
      </c>
      <c r="BS469" s="264" t="str">
        <f t="shared" si="148"/>
        <v/>
      </c>
    </row>
    <row r="470" spans="1:71" ht="12.75" customHeight="1">
      <c r="A470" s="217" t="str">
        <f>IF(' Peticions ET'!A460="", "",' Peticions ET'!A460)</f>
        <v/>
      </c>
      <c r="B470" s="167" t="str">
        <f t="shared" si="149"/>
        <v/>
      </c>
      <c r="C470" s="167" t="str">
        <f>IF(' Peticions ET'!B460="", "",' Peticions ET'!B460)</f>
        <v/>
      </c>
      <c r="D470" s="167" t="str">
        <f>IF(' Peticions ET'!C460="", "",' Peticions ET'!C460)</f>
        <v/>
      </c>
      <c r="E470" s="167" t="str">
        <f>IF(' Peticions ET'!D460="", "",' Peticions ET'!D460)</f>
        <v/>
      </c>
      <c r="F470" s="166" t="str">
        <f>IF(' Peticions ET'!E460="", "",' Peticions ET'!E460)</f>
        <v/>
      </c>
      <c r="G470" s="166" t="str">
        <f>IF(' Peticions ET'!F460="", "",' Peticions ET'!F460)</f>
        <v/>
      </c>
      <c r="H470" s="30" t="str">
        <f>IF(' Peticions ET'!G460="", "",' Peticions ET'!G460)</f>
        <v/>
      </c>
      <c r="I470" s="40" t="str">
        <f>IF(' Peticions ET'!H460="", "",' Peticions ET'!H460)</f>
        <v/>
      </c>
      <c r="J470" s="40" t="str">
        <f>IF(' Peticions ET'!I460="", "",' Peticions ET'!I460)</f>
        <v/>
      </c>
      <c r="K470" s="40" t="str">
        <f>IF(' Peticions ET'!J460="", "",' Peticions ET'!J460)</f>
        <v/>
      </c>
      <c r="L470" s="30" t="str">
        <f>IF(' Peticions ET'!K460="", "",' Peticions ET'!K460)</f>
        <v/>
      </c>
      <c r="M470" s="30" t="str">
        <f>IF(' Peticions ET'!L460="", "",' Peticions ET'!L460)</f>
        <v/>
      </c>
      <c r="N470" s="30" t="str">
        <f>IF(' Peticions ET'!M460="", "",' Peticions ET'!M460)</f>
        <v/>
      </c>
      <c r="O470" s="40" t="str">
        <f>IF(' Peticions ET'!O460="", "",' Peticions ET'!O460)</f>
        <v/>
      </c>
      <c r="P470" s="7" t="str">
        <f>IF(' Peticions ET'!N460="", "",' Peticions ET'!N460)</f>
        <v/>
      </c>
      <c r="Q470" s="31" t="str">
        <f>IF(' Peticions ET'!R460="", "",' Peticions ET'!R460)</f>
        <v/>
      </c>
      <c r="R470" s="31" t="str">
        <f>IF(' Peticions ET'!S460="", "",' Peticions ET'!S460)</f>
        <v/>
      </c>
      <c r="S470" t="str">
        <f>IF(' Peticions ET'!P460="", "",' Peticions ET'!P460)</f>
        <v/>
      </c>
      <c r="T470" s="264" t="str">
        <f>IF(' Peticions ET'!Q460="", "",' Peticions ET'!Q460)</f>
        <v/>
      </c>
      <c r="U470" s="1"/>
      <c r="V470" s="1"/>
      <c r="W470" s="3"/>
      <c r="X470" s="31"/>
      <c r="Y470" s="31"/>
      <c r="Z470" s="31"/>
      <c r="AA470" s="32"/>
      <c r="AB470" s="33"/>
      <c r="AC470" s="33"/>
      <c r="AD470" s="33"/>
      <c r="AE470" s="33"/>
      <c r="AF470" s="34"/>
      <c r="AG470" s="34"/>
      <c r="AH470" s="34"/>
      <c r="AI470" s="34"/>
      <c r="AJ470" s="35" t="str">
        <f>IF(' Peticions ET'!Z460="", "",' Peticions ET'!Z460)</f>
        <v/>
      </c>
      <c r="AK470" s="143"/>
      <c r="AL470" s="36"/>
      <c r="AM470" s="37" t="str">
        <f t="shared" si="135"/>
        <v/>
      </c>
      <c r="AN470" s="38" t="str">
        <f t="shared" si="136"/>
        <v/>
      </c>
      <c r="AO470" s="39" t="str">
        <f t="shared" si="137"/>
        <v/>
      </c>
      <c r="AP470" s="40" t="str">
        <f t="shared" si="138"/>
        <v/>
      </c>
      <c r="AQ470" s="229" t="str">
        <f t="shared" si="139"/>
        <v/>
      </c>
      <c r="AR470" s="220">
        <f>IF(A470="",0,IF(BJ470="S",COUNTIF($AQ$17:AQ470,AQ470),0))</f>
        <v>0</v>
      </c>
      <c r="AS470" s="41" t="str">
        <f t="shared" si="150"/>
        <v/>
      </c>
      <c r="AT470" s="42">
        <f xml:space="preserve"> IF(AS470&lt;&gt;"",VLOOKUP(AS470,Calculs!$B$2:$C$34,2,FALSE),0)</f>
        <v>0</v>
      </c>
      <c r="AU470" s="42">
        <f>IF(I470&lt;&gt;"",IF(LEFT(I470,1)="S", Calculs!$C$63,0),0)</f>
        <v>0</v>
      </c>
      <c r="AV470" s="42">
        <f>IF(J470&lt;&gt;"",IF(LEFT(J470,1)="S", Calculs!$C$53,0),0)</f>
        <v>0</v>
      </c>
      <c r="AW470" s="42">
        <f>IF(K470&lt;&gt;"",IF(LEFT(K470,1)="S", Calculs!$C$54,0),0)</f>
        <v>0</v>
      </c>
      <c r="AX470" s="43" t="str">
        <f t="shared" si="140"/>
        <v/>
      </c>
      <c r="AY470" s="43" t="str">
        <f t="shared" si="141"/>
        <v/>
      </c>
      <c r="AZ470" s="43">
        <f>SUMIF(Calculs!$B$2:$B$34,AX470,Calculs!$C$2:$C$34)</f>
        <v>0</v>
      </c>
      <c r="BA470" s="42">
        <f>IF(O470&lt;&gt;"",IF(LEFT(O470,1)="S", Calculs!$C$54,0),0)</f>
        <v>0</v>
      </c>
      <c r="BB470" s="42">
        <f>IF(P470&lt;&gt;"",IF(LEFT(P470,1)="S", Calculs!$C$53,0),0)</f>
        <v>0</v>
      </c>
      <c r="BC470" s="229" t="str">
        <f t="shared" si="142"/>
        <v/>
      </c>
      <c r="BD470" s="220">
        <f>IF(A470="",0, IF(BK470="S",COUNTIF($BC$17:BC470,BC470),0))</f>
        <v>0</v>
      </c>
      <c r="BE470" s="42">
        <f xml:space="preserve"> IF(Q470&lt;&gt;"",IF(Q470&lt;&gt;"Sense monitor",VLOOKUP(_xlfn.CONCAT(LEFT(Q470,2),IF(BF470="NO",".SA",".AA")),Calculs!$B$41:$C$48,2,FALSE),0),0)</f>
        <v>0</v>
      </c>
      <c r="BF470" s="42" t="str">
        <f t="shared" si="143"/>
        <v>NO</v>
      </c>
      <c r="BG470" s="43" t="str">
        <f t="shared" si="151"/>
        <v/>
      </c>
      <c r="BH470" s="42">
        <f>SUMIF(Calculs!$B$32:$B$36,TRIM(BG470),Calculs!$C$32:$C$36)</f>
        <v>0</v>
      </c>
      <c r="BI470" s="42">
        <f>IF(T470&lt;&gt;"",IF(LEFT(T470,1)="S", SUMIF(Calculs!$B$67:$B$70, TRIM(BG470), Calculs!$C$67:$C$70),0),0)</f>
        <v>0</v>
      </c>
      <c r="BJ470" s="40" t="str">
        <f t="shared" si="152"/>
        <v>N</v>
      </c>
      <c r="BK470" s="219" t="str">
        <f t="shared" si="144"/>
        <v>N</v>
      </c>
      <c r="BL470" s="42">
        <f t="shared" si="153"/>
        <v>0</v>
      </c>
      <c r="BM470" s="42"/>
      <c r="BN470" s="42"/>
      <c r="BO470" s="42">
        <f>IF(B470="",0,IF(AND(BJ470="S",AR470=1), VLOOKUP(B470,Calculs!$B$94:$D$99,3), 0) + IF(AND(BK470="S",BD470=1), VLOOKUP(B470,Calculs!$B$94:$F$99,5), 0))</f>
        <v>0</v>
      </c>
      <c r="BP470" s="40" t="str">
        <f t="shared" si="145"/>
        <v/>
      </c>
      <c r="BQ470" s="219" t="str">
        <f t="shared" si="146"/>
        <v/>
      </c>
      <c r="BR470" s="264" t="str">
        <f t="shared" si="147"/>
        <v/>
      </c>
      <c r="BS470" s="264" t="str">
        <f t="shared" si="148"/>
        <v/>
      </c>
    </row>
    <row r="471" spans="1:71" ht="12.75" customHeight="1">
      <c r="A471" s="217" t="str">
        <f>IF(' Peticions ET'!A461="", "",' Peticions ET'!A461)</f>
        <v/>
      </c>
      <c r="B471" s="167" t="str">
        <f t="shared" si="149"/>
        <v/>
      </c>
      <c r="C471" s="167" t="str">
        <f>IF(' Peticions ET'!B461="", "",' Peticions ET'!B461)</f>
        <v/>
      </c>
      <c r="D471" s="167" t="str">
        <f>IF(' Peticions ET'!C461="", "",' Peticions ET'!C461)</f>
        <v/>
      </c>
      <c r="E471" s="167" t="str">
        <f>IF(' Peticions ET'!D461="", "",' Peticions ET'!D461)</f>
        <v/>
      </c>
      <c r="F471" s="166" t="str">
        <f>IF(' Peticions ET'!E461="", "",' Peticions ET'!E461)</f>
        <v/>
      </c>
      <c r="G471" s="166" t="str">
        <f>IF(' Peticions ET'!F461="", "",' Peticions ET'!F461)</f>
        <v/>
      </c>
      <c r="H471" s="30" t="str">
        <f>IF(' Peticions ET'!G461="", "",' Peticions ET'!G461)</f>
        <v/>
      </c>
      <c r="I471" s="40" t="str">
        <f>IF(' Peticions ET'!H461="", "",' Peticions ET'!H461)</f>
        <v/>
      </c>
      <c r="J471" s="40" t="str">
        <f>IF(' Peticions ET'!I461="", "",' Peticions ET'!I461)</f>
        <v/>
      </c>
      <c r="K471" s="40" t="str">
        <f>IF(' Peticions ET'!J461="", "",' Peticions ET'!J461)</f>
        <v/>
      </c>
      <c r="L471" s="30" t="str">
        <f>IF(' Peticions ET'!K461="", "",' Peticions ET'!K461)</f>
        <v/>
      </c>
      <c r="M471" s="30" t="str">
        <f>IF(' Peticions ET'!L461="", "",' Peticions ET'!L461)</f>
        <v/>
      </c>
      <c r="N471" s="30" t="str">
        <f>IF(' Peticions ET'!M461="", "",' Peticions ET'!M461)</f>
        <v/>
      </c>
      <c r="O471" s="40" t="str">
        <f>IF(' Peticions ET'!O461="", "",' Peticions ET'!O461)</f>
        <v/>
      </c>
      <c r="P471" s="7" t="str">
        <f>IF(' Peticions ET'!N461="", "",' Peticions ET'!N461)</f>
        <v/>
      </c>
      <c r="Q471" s="31" t="str">
        <f>IF(' Peticions ET'!R461="", "",' Peticions ET'!R461)</f>
        <v/>
      </c>
      <c r="R471" s="31" t="str">
        <f>IF(' Peticions ET'!S461="", "",' Peticions ET'!S461)</f>
        <v/>
      </c>
      <c r="S471" t="str">
        <f>IF(' Peticions ET'!P461="", "",' Peticions ET'!P461)</f>
        <v/>
      </c>
      <c r="T471" s="264" t="str">
        <f>IF(' Peticions ET'!Q461="", "",' Peticions ET'!Q461)</f>
        <v/>
      </c>
      <c r="U471" s="1"/>
      <c r="V471" s="1"/>
      <c r="W471" s="3"/>
      <c r="X471" s="31"/>
      <c r="Y471" s="31"/>
      <c r="Z471" s="31"/>
      <c r="AA471" s="32"/>
      <c r="AB471" s="33"/>
      <c r="AC471" s="33"/>
      <c r="AD471" s="33"/>
      <c r="AE471" s="33"/>
      <c r="AF471" s="34"/>
      <c r="AG471" s="34"/>
      <c r="AH471" s="34"/>
      <c r="AI471" s="34"/>
      <c r="AJ471" s="35" t="str">
        <f>IF(' Peticions ET'!Z461="", "",' Peticions ET'!Z461)</f>
        <v/>
      </c>
      <c r="AK471" s="143"/>
      <c r="AL471" s="36"/>
      <c r="AM471" s="37" t="str">
        <f t="shared" si="135"/>
        <v/>
      </c>
      <c r="AN471" s="38" t="str">
        <f t="shared" si="136"/>
        <v/>
      </c>
      <c r="AO471" s="39" t="str">
        <f t="shared" si="137"/>
        <v/>
      </c>
      <c r="AP471" s="40" t="str">
        <f t="shared" si="138"/>
        <v/>
      </c>
      <c r="AQ471" s="229" t="str">
        <f t="shared" si="139"/>
        <v/>
      </c>
      <c r="AR471" s="220">
        <f>IF(A471="",0,IF(BJ471="S",COUNTIF($AQ$17:AQ471,AQ471),0))</f>
        <v>0</v>
      </c>
      <c r="AS471" s="41" t="str">
        <f t="shared" si="150"/>
        <v/>
      </c>
      <c r="AT471" s="42">
        <f xml:space="preserve"> IF(AS471&lt;&gt;"",VLOOKUP(AS471,Calculs!$B$2:$C$34,2,FALSE),0)</f>
        <v>0</v>
      </c>
      <c r="AU471" s="42">
        <f>IF(I471&lt;&gt;"",IF(LEFT(I471,1)="S", Calculs!$C$63,0),0)</f>
        <v>0</v>
      </c>
      <c r="AV471" s="42">
        <f>IF(J471&lt;&gt;"",IF(LEFT(J471,1)="S", Calculs!$C$53,0),0)</f>
        <v>0</v>
      </c>
      <c r="AW471" s="42">
        <f>IF(K471&lt;&gt;"",IF(LEFT(K471,1)="S", Calculs!$C$54,0),0)</f>
        <v>0</v>
      </c>
      <c r="AX471" s="43" t="str">
        <f t="shared" si="140"/>
        <v/>
      </c>
      <c r="AY471" s="43" t="str">
        <f t="shared" si="141"/>
        <v/>
      </c>
      <c r="AZ471" s="43">
        <f>SUMIF(Calculs!$B$2:$B$34,AX471,Calculs!$C$2:$C$34)</f>
        <v>0</v>
      </c>
      <c r="BA471" s="42">
        <f>IF(O471&lt;&gt;"",IF(LEFT(O471,1)="S", Calculs!$C$54,0),0)</f>
        <v>0</v>
      </c>
      <c r="BB471" s="42">
        <f>IF(P471&lt;&gt;"",IF(LEFT(P471,1)="S", Calculs!$C$53,0),0)</f>
        <v>0</v>
      </c>
      <c r="BC471" s="229" t="str">
        <f t="shared" si="142"/>
        <v/>
      </c>
      <c r="BD471" s="220">
        <f>IF(A471="",0, IF(BK471="S",COUNTIF($BC$17:BC471,BC471),0))</f>
        <v>0</v>
      </c>
      <c r="BE471" s="42">
        <f xml:space="preserve"> IF(Q471&lt;&gt;"",IF(Q471&lt;&gt;"Sense monitor",VLOOKUP(_xlfn.CONCAT(LEFT(Q471,2),IF(BF471="NO",".SA",".AA")),Calculs!$B$41:$C$48,2,FALSE),0),0)</f>
        <v>0</v>
      </c>
      <c r="BF471" s="42" t="str">
        <f t="shared" si="143"/>
        <v>NO</v>
      </c>
      <c r="BG471" s="43" t="str">
        <f t="shared" si="151"/>
        <v/>
      </c>
      <c r="BH471" s="42">
        <f>SUMIF(Calculs!$B$32:$B$36,TRIM(BG471),Calculs!$C$32:$C$36)</f>
        <v>0</v>
      </c>
      <c r="BI471" s="42">
        <f>IF(T471&lt;&gt;"",IF(LEFT(T471,1)="S", SUMIF(Calculs!$B$67:$B$70, TRIM(BG471), Calculs!$C$67:$C$70),0),0)</f>
        <v>0</v>
      </c>
      <c r="BJ471" s="40" t="str">
        <f t="shared" si="152"/>
        <v>N</v>
      </c>
      <c r="BK471" s="219" t="str">
        <f t="shared" si="144"/>
        <v>N</v>
      </c>
      <c r="BL471" s="42">
        <f t="shared" si="153"/>
        <v>0</v>
      </c>
      <c r="BM471" s="42"/>
      <c r="BN471" s="42"/>
      <c r="BO471" s="42">
        <f>IF(B471="",0,IF(AND(BJ471="S",AR471=1), VLOOKUP(B471,Calculs!$B$94:$D$99,3), 0) + IF(AND(BK471="S",BD471=1), VLOOKUP(B471,Calculs!$B$94:$F$99,5), 0))</f>
        <v>0</v>
      </c>
      <c r="BP471" s="40" t="str">
        <f t="shared" si="145"/>
        <v/>
      </c>
      <c r="BQ471" s="219" t="str">
        <f t="shared" si="146"/>
        <v/>
      </c>
      <c r="BR471" s="264" t="str">
        <f t="shared" si="147"/>
        <v/>
      </c>
      <c r="BS471" s="264" t="str">
        <f t="shared" si="148"/>
        <v/>
      </c>
    </row>
    <row r="472" spans="1:71" ht="12.75" customHeight="1">
      <c r="A472" s="217" t="str">
        <f>IF(' Peticions ET'!A462="", "",' Peticions ET'!A462)</f>
        <v/>
      </c>
      <c r="B472" s="167" t="str">
        <f t="shared" si="149"/>
        <v/>
      </c>
      <c r="C472" s="167" t="str">
        <f>IF(' Peticions ET'!B462="", "",' Peticions ET'!B462)</f>
        <v/>
      </c>
      <c r="D472" s="167" t="str">
        <f>IF(' Peticions ET'!C462="", "",' Peticions ET'!C462)</f>
        <v/>
      </c>
      <c r="E472" s="167" t="str">
        <f>IF(' Peticions ET'!D462="", "",' Peticions ET'!D462)</f>
        <v/>
      </c>
      <c r="F472" s="166" t="str">
        <f>IF(' Peticions ET'!E462="", "",' Peticions ET'!E462)</f>
        <v/>
      </c>
      <c r="G472" s="166" t="str">
        <f>IF(' Peticions ET'!F462="", "",' Peticions ET'!F462)</f>
        <v/>
      </c>
      <c r="H472" s="30" t="str">
        <f>IF(' Peticions ET'!G462="", "",' Peticions ET'!G462)</f>
        <v/>
      </c>
      <c r="I472" s="40" t="str">
        <f>IF(' Peticions ET'!H462="", "",' Peticions ET'!H462)</f>
        <v/>
      </c>
      <c r="J472" s="40" t="str">
        <f>IF(' Peticions ET'!I462="", "",' Peticions ET'!I462)</f>
        <v/>
      </c>
      <c r="K472" s="40" t="str">
        <f>IF(' Peticions ET'!J462="", "",' Peticions ET'!J462)</f>
        <v/>
      </c>
      <c r="L472" s="30" t="str">
        <f>IF(' Peticions ET'!K462="", "",' Peticions ET'!K462)</f>
        <v/>
      </c>
      <c r="M472" s="30" t="str">
        <f>IF(' Peticions ET'!L462="", "",' Peticions ET'!L462)</f>
        <v/>
      </c>
      <c r="N472" s="30" t="str">
        <f>IF(' Peticions ET'!M462="", "",' Peticions ET'!M462)</f>
        <v/>
      </c>
      <c r="O472" s="40" t="str">
        <f>IF(' Peticions ET'!O462="", "",' Peticions ET'!O462)</f>
        <v/>
      </c>
      <c r="P472" s="7" t="str">
        <f>IF(' Peticions ET'!N462="", "",' Peticions ET'!N462)</f>
        <v/>
      </c>
      <c r="Q472" s="31" t="str">
        <f>IF(' Peticions ET'!R462="", "",' Peticions ET'!R462)</f>
        <v/>
      </c>
      <c r="R472" s="31" t="str">
        <f>IF(' Peticions ET'!S462="", "",' Peticions ET'!S462)</f>
        <v/>
      </c>
      <c r="S472" t="str">
        <f>IF(' Peticions ET'!P462="", "",' Peticions ET'!P462)</f>
        <v/>
      </c>
      <c r="T472" s="264" t="str">
        <f>IF(' Peticions ET'!Q462="", "",' Peticions ET'!Q462)</f>
        <v/>
      </c>
      <c r="U472" s="1"/>
      <c r="V472" s="1"/>
      <c r="W472" s="3"/>
      <c r="X472" s="31"/>
      <c r="Y472" s="31"/>
      <c r="Z472" s="31"/>
      <c r="AA472" s="32"/>
      <c r="AB472" s="33"/>
      <c r="AC472" s="33"/>
      <c r="AD472" s="33"/>
      <c r="AE472" s="33"/>
      <c r="AF472" s="34"/>
      <c r="AG472" s="34"/>
      <c r="AH472" s="34"/>
      <c r="AI472" s="34"/>
      <c r="AJ472" s="35" t="str">
        <f>IF(' Peticions ET'!Z462="", "",' Peticions ET'!Z462)</f>
        <v/>
      </c>
      <c r="AK472" s="143"/>
      <c r="AL472" s="36"/>
      <c r="AM472" s="37" t="str">
        <f t="shared" si="135"/>
        <v/>
      </c>
      <c r="AN472" s="38" t="str">
        <f t="shared" si="136"/>
        <v/>
      </c>
      <c r="AO472" s="39" t="str">
        <f t="shared" si="137"/>
        <v/>
      </c>
      <c r="AP472" s="40" t="str">
        <f t="shared" si="138"/>
        <v/>
      </c>
      <c r="AQ472" s="229" t="str">
        <f t="shared" si="139"/>
        <v/>
      </c>
      <c r="AR472" s="220">
        <f>IF(A472="",0,IF(BJ472="S",COUNTIF($AQ$17:AQ472,AQ472),0))</f>
        <v>0</v>
      </c>
      <c r="AS472" s="41" t="str">
        <f t="shared" si="150"/>
        <v/>
      </c>
      <c r="AT472" s="42">
        <f xml:space="preserve"> IF(AS472&lt;&gt;"",VLOOKUP(AS472,Calculs!$B$2:$C$34,2,FALSE),0)</f>
        <v>0</v>
      </c>
      <c r="AU472" s="42">
        <f>IF(I472&lt;&gt;"",IF(LEFT(I472,1)="S", Calculs!$C$63,0),0)</f>
        <v>0</v>
      </c>
      <c r="AV472" s="42">
        <f>IF(J472&lt;&gt;"",IF(LEFT(J472,1)="S", Calculs!$C$53,0),0)</f>
        <v>0</v>
      </c>
      <c r="AW472" s="42">
        <f>IF(K472&lt;&gt;"",IF(LEFT(K472,1)="S", Calculs!$C$54,0),0)</f>
        <v>0</v>
      </c>
      <c r="AX472" s="43" t="str">
        <f t="shared" si="140"/>
        <v/>
      </c>
      <c r="AY472" s="43" t="str">
        <f t="shared" si="141"/>
        <v/>
      </c>
      <c r="AZ472" s="43">
        <f>SUMIF(Calculs!$B$2:$B$34,AX472,Calculs!$C$2:$C$34)</f>
        <v>0</v>
      </c>
      <c r="BA472" s="42">
        <f>IF(O472&lt;&gt;"",IF(LEFT(O472,1)="S", Calculs!$C$54,0),0)</f>
        <v>0</v>
      </c>
      <c r="BB472" s="42">
        <f>IF(P472&lt;&gt;"",IF(LEFT(P472,1)="S", Calculs!$C$53,0),0)</f>
        <v>0</v>
      </c>
      <c r="BC472" s="229" t="str">
        <f t="shared" si="142"/>
        <v/>
      </c>
      <c r="BD472" s="220">
        <f>IF(A472="",0, IF(BK472="S",COUNTIF($BC$17:BC472,BC472),0))</f>
        <v>0</v>
      </c>
      <c r="BE472" s="42">
        <f xml:space="preserve"> IF(Q472&lt;&gt;"",IF(Q472&lt;&gt;"Sense monitor",VLOOKUP(_xlfn.CONCAT(LEFT(Q472,2),IF(BF472="NO",".SA",".AA")),Calculs!$B$41:$C$48,2,FALSE),0),0)</f>
        <v>0</v>
      </c>
      <c r="BF472" s="42" t="str">
        <f t="shared" si="143"/>
        <v>NO</v>
      </c>
      <c r="BG472" s="43" t="str">
        <f t="shared" si="151"/>
        <v/>
      </c>
      <c r="BH472" s="42">
        <f>SUMIF(Calculs!$B$32:$B$36,TRIM(BG472),Calculs!$C$32:$C$36)</f>
        <v>0</v>
      </c>
      <c r="BI472" s="42">
        <f>IF(T472&lt;&gt;"",IF(LEFT(T472,1)="S", SUMIF(Calculs!$B$67:$B$70, TRIM(BG472), Calculs!$C$67:$C$70),0),0)</f>
        <v>0</v>
      </c>
      <c r="BJ472" s="40" t="str">
        <f t="shared" si="152"/>
        <v>N</v>
      </c>
      <c r="BK472" s="219" t="str">
        <f t="shared" si="144"/>
        <v>N</v>
      </c>
      <c r="BL472" s="42">
        <f t="shared" si="153"/>
        <v>0</v>
      </c>
      <c r="BM472" s="42"/>
      <c r="BN472" s="42"/>
      <c r="BO472" s="42">
        <f>IF(B472="",0,IF(AND(BJ472="S",AR472=1), VLOOKUP(B472,Calculs!$B$94:$D$99,3), 0) + IF(AND(BK472="S",BD472=1), VLOOKUP(B472,Calculs!$B$94:$F$99,5), 0))</f>
        <v>0</v>
      </c>
      <c r="BP472" s="40" t="str">
        <f t="shared" si="145"/>
        <v/>
      </c>
      <c r="BQ472" s="219" t="str">
        <f t="shared" si="146"/>
        <v/>
      </c>
      <c r="BR472" s="264" t="str">
        <f t="shared" si="147"/>
        <v/>
      </c>
      <c r="BS472" s="264" t="str">
        <f t="shared" si="148"/>
        <v/>
      </c>
    </row>
    <row r="473" spans="1:71" ht="12.75" customHeight="1">
      <c r="A473" s="217" t="str">
        <f>IF(' Peticions ET'!A463="", "",' Peticions ET'!A463)</f>
        <v/>
      </c>
      <c r="B473" s="167" t="str">
        <f t="shared" si="149"/>
        <v/>
      </c>
      <c r="C473" s="167" t="str">
        <f>IF(' Peticions ET'!B463="", "",' Peticions ET'!B463)</f>
        <v/>
      </c>
      <c r="D473" s="167" t="str">
        <f>IF(' Peticions ET'!C463="", "",' Peticions ET'!C463)</f>
        <v/>
      </c>
      <c r="E473" s="167" t="str">
        <f>IF(' Peticions ET'!D463="", "",' Peticions ET'!D463)</f>
        <v/>
      </c>
      <c r="F473" s="166" t="str">
        <f>IF(' Peticions ET'!E463="", "",' Peticions ET'!E463)</f>
        <v/>
      </c>
      <c r="G473" s="166" t="str">
        <f>IF(' Peticions ET'!F463="", "",' Peticions ET'!F463)</f>
        <v/>
      </c>
      <c r="H473" s="30" t="str">
        <f>IF(' Peticions ET'!G463="", "",' Peticions ET'!G463)</f>
        <v/>
      </c>
      <c r="I473" s="40" t="str">
        <f>IF(' Peticions ET'!H463="", "",' Peticions ET'!H463)</f>
        <v/>
      </c>
      <c r="J473" s="40" t="str">
        <f>IF(' Peticions ET'!I463="", "",' Peticions ET'!I463)</f>
        <v/>
      </c>
      <c r="K473" s="40" t="str">
        <f>IF(' Peticions ET'!J463="", "",' Peticions ET'!J463)</f>
        <v/>
      </c>
      <c r="L473" s="30" t="str">
        <f>IF(' Peticions ET'!K463="", "",' Peticions ET'!K463)</f>
        <v/>
      </c>
      <c r="M473" s="30" t="str">
        <f>IF(' Peticions ET'!L463="", "",' Peticions ET'!L463)</f>
        <v/>
      </c>
      <c r="N473" s="30" t="str">
        <f>IF(' Peticions ET'!M463="", "",' Peticions ET'!M463)</f>
        <v/>
      </c>
      <c r="O473" s="40" t="str">
        <f>IF(' Peticions ET'!O463="", "",' Peticions ET'!O463)</f>
        <v/>
      </c>
      <c r="P473" s="7" t="str">
        <f>IF(' Peticions ET'!N463="", "",' Peticions ET'!N463)</f>
        <v/>
      </c>
      <c r="Q473" s="31" t="str">
        <f>IF(' Peticions ET'!R463="", "",' Peticions ET'!R463)</f>
        <v/>
      </c>
      <c r="R473" s="31" t="str">
        <f>IF(' Peticions ET'!S463="", "",' Peticions ET'!S463)</f>
        <v/>
      </c>
      <c r="S473" t="str">
        <f>IF(' Peticions ET'!P463="", "",' Peticions ET'!P463)</f>
        <v/>
      </c>
      <c r="T473" s="264" t="str">
        <f>IF(' Peticions ET'!Q463="", "",' Peticions ET'!Q463)</f>
        <v/>
      </c>
      <c r="U473" s="1"/>
      <c r="V473" s="1"/>
      <c r="W473" s="3"/>
      <c r="X473" s="31"/>
      <c r="Y473" s="31"/>
      <c r="Z473" s="31"/>
      <c r="AA473" s="32"/>
      <c r="AB473" s="33"/>
      <c r="AC473" s="33"/>
      <c r="AD473" s="33"/>
      <c r="AE473" s="33"/>
      <c r="AF473" s="34"/>
      <c r="AG473" s="34"/>
      <c r="AH473" s="34"/>
      <c r="AI473" s="34"/>
      <c r="AJ473" s="35" t="str">
        <f>IF(' Peticions ET'!Z463="", "",' Peticions ET'!Z463)</f>
        <v/>
      </c>
      <c r="AK473" s="143"/>
      <c r="AL473" s="36"/>
      <c r="AM473" s="37" t="str">
        <f t="shared" si="135"/>
        <v/>
      </c>
      <c r="AN473" s="38" t="str">
        <f t="shared" si="136"/>
        <v/>
      </c>
      <c r="AO473" s="39" t="str">
        <f t="shared" si="137"/>
        <v/>
      </c>
      <c r="AP473" s="40" t="str">
        <f t="shared" si="138"/>
        <v/>
      </c>
      <c r="AQ473" s="229" t="str">
        <f t="shared" si="139"/>
        <v/>
      </c>
      <c r="AR473" s="220">
        <f>IF(A473="",0,IF(BJ473="S",COUNTIF($AQ$17:AQ473,AQ473),0))</f>
        <v>0</v>
      </c>
      <c r="AS473" s="41" t="str">
        <f t="shared" si="150"/>
        <v/>
      </c>
      <c r="AT473" s="42">
        <f xml:space="preserve"> IF(AS473&lt;&gt;"",VLOOKUP(AS473,Calculs!$B$2:$C$34,2,FALSE),0)</f>
        <v>0</v>
      </c>
      <c r="AU473" s="42">
        <f>IF(I473&lt;&gt;"",IF(LEFT(I473,1)="S", Calculs!$C$63,0),0)</f>
        <v>0</v>
      </c>
      <c r="AV473" s="42">
        <f>IF(J473&lt;&gt;"",IF(LEFT(J473,1)="S", Calculs!$C$53,0),0)</f>
        <v>0</v>
      </c>
      <c r="AW473" s="42">
        <f>IF(K473&lt;&gt;"",IF(LEFT(K473,1)="S", Calculs!$C$54,0),0)</f>
        <v>0</v>
      </c>
      <c r="AX473" s="43" t="str">
        <f t="shared" si="140"/>
        <v/>
      </c>
      <c r="AY473" s="43" t="str">
        <f t="shared" si="141"/>
        <v/>
      </c>
      <c r="AZ473" s="43">
        <f>SUMIF(Calculs!$B$2:$B$34,AX473,Calculs!$C$2:$C$34)</f>
        <v>0</v>
      </c>
      <c r="BA473" s="42">
        <f>IF(O473&lt;&gt;"",IF(LEFT(O473,1)="S", Calculs!$C$54,0),0)</f>
        <v>0</v>
      </c>
      <c r="BB473" s="42">
        <f>IF(P473&lt;&gt;"",IF(LEFT(P473,1)="S", Calculs!$C$53,0),0)</f>
        <v>0</v>
      </c>
      <c r="BC473" s="229" t="str">
        <f t="shared" si="142"/>
        <v/>
      </c>
      <c r="BD473" s="220">
        <f>IF(A473="",0, IF(BK473="S",COUNTIF($BC$17:BC473,BC473),0))</f>
        <v>0</v>
      </c>
      <c r="BE473" s="42">
        <f xml:space="preserve"> IF(Q473&lt;&gt;"",IF(Q473&lt;&gt;"Sense monitor",VLOOKUP(_xlfn.CONCAT(LEFT(Q473,2),IF(BF473="NO",".SA",".AA")),Calculs!$B$41:$C$48,2,FALSE),0),0)</f>
        <v>0</v>
      </c>
      <c r="BF473" s="42" t="str">
        <f t="shared" si="143"/>
        <v>NO</v>
      </c>
      <c r="BG473" s="43" t="str">
        <f t="shared" si="151"/>
        <v/>
      </c>
      <c r="BH473" s="42">
        <f>SUMIF(Calculs!$B$32:$B$36,TRIM(BG473),Calculs!$C$32:$C$36)</f>
        <v>0</v>
      </c>
      <c r="BI473" s="42">
        <f>IF(T473&lt;&gt;"",IF(LEFT(T473,1)="S", SUMIF(Calculs!$B$67:$B$70, TRIM(BG473), Calculs!$C$67:$C$70),0),0)</f>
        <v>0</v>
      </c>
      <c r="BJ473" s="40" t="str">
        <f t="shared" si="152"/>
        <v>N</v>
      </c>
      <c r="BK473" s="219" t="str">
        <f t="shared" si="144"/>
        <v>N</v>
      </c>
      <c r="BL473" s="42">
        <f t="shared" si="153"/>
        <v>0</v>
      </c>
      <c r="BM473" s="42"/>
      <c r="BN473" s="42"/>
      <c r="BO473" s="42">
        <f>IF(B473="",0,IF(AND(BJ473="S",AR473=1), VLOOKUP(B473,Calculs!$B$94:$D$99,3), 0) + IF(AND(BK473="S",BD473=1), VLOOKUP(B473,Calculs!$B$94:$F$99,5), 0))</f>
        <v>0</v>
      </c>
      <c r="BP473" s="40" t="str">
        <f t="shared" si="145"/>
        <v/>
      </c>
      <c r="BQ473" s="219" t="str">
        <f t="shared" si="146"/>
        <v/>
      </c>
      <c r="BR473" s="264" t="str">
        <f t="shared" si="147"/>
        <v/>
      </c>
      <c r="BS473" s="264" t="str">
        <f t="shared" si="148"/>
        <v/>
      </c>
    </row>
    <row r="474" spans="1:71" ht="12.75" customHeight="1">
      <c r="A474" s="217" t="str">
        <f>IF(' Peticions ET'!A464="", "",' Peticions ET'!A464)</f>
        <v/>
      </c>
      <c r="B474" s="167" t="str">
        <f t="shared" si="149"/>
        <v/>
      </c>
      <c r="C474" s="167" t="str">
        <f>IF(' Peticions ET'!B464="", "",' Peticions ET'!B464)</f>
        <v/>
      </c>
      <c r="D474" s="167" t="str">
        <f>IF(' Peticions ET'!C464="", "",' Peticions ET'!C464)</f>
        <v/>
      </c>
      <c r="E474" s="167" t="str">
        <f>IF(' Peticions ET'!D464="", "",' Peticions ET'!D464)</f>
        <v/>
      </c>
      <c r="F474" s="166" t="str">
        <f>IF(' Peticions ET'!E464="", "",' Peticions ET'!E464)</f>
        <v/>
      </c>
      <c r="G474" s="166" t="str">
        <f>IF(' Peticions ET'!F464="", "",' Peticions ET'!F464)</f>
        <v/>
      </c>
      <c r="H474" s="30" t="str">
        <f>IF(' Peticions ET'!G464="", "",' Peticions ET'!G464)</f>
        <v/>
      </c>
      <c r="I474" s="40" t="str">
        <f>IF(' Peticions ET'!H464="", "",' Peticions ET'!H464)</f>
        <v/>
      </c>
      <c r="J474" s="40" t="str">
        <f>IF(' Peticions ET'!I464="", "",' Peticions ET'!I464)</f>
        <v/>
      </c>
      <c r="K474" s="40" t="str">
        <f>IF(' Peticions ET'!J464="", "",' Peticions ET'!J464)</f>
        <v/>
      </c>
      <c r="L474" s="30" t="str">
        <f>IF(' Peticions ET'!K464="", "",' Peticions ET'!K464)</f>
        <v/>
      </c>
      <c r="M474" s="30" t="str">
        <f>IF(' Peticions ET'!L464="", "",' Peticions ET'!L464)</f>
        <v/>
      </c>
      <c r="N474" s="30" t="str">
        <f>IF(' Peticions ET'!M464="", "",' Peticions ET'!M464)</f>
        <v/>
      </c>
      <c r="O474" s="40" t="str">
        <f>IF(' Peticions ET'!O464="", "",' Peticions ET'!O464)</f>
        <v/>
      </c>
      <c r="P474" s="7" t="str">
        <f>IF(' Peticions ET'!N464="", "",' Peticions ET'!N464)</f>
        <v/>
      </c>
      <c r="Q474" s="31" t="str">
        <f>IF(' Peticions ET'!R464="", "",' Peticions ET'!R464)</f>
        <v/>
      </c>
      <c r="R474" s="31" t="str">
        <f>IF(' Peticions ET'!S464="", "",' Peticions ET'!S464)</f>
        <v/>
      </c>
      <c r="S474" t="str">
        <f>IF(' Peticions ET'!P464="", "",' Peticions ET'!P464)</f>
        <v/>
      </c>
      <c r="T474" s="264" t="str">
        <f>IF(' Peticions ET'!Q464="", "",' Peticions ET'!Q464)</f>
        <v/>
      </c>
      <c r="U474" s="1"/>
      <c r="V474" s="1"/>
      <c r="W474" s="3"/>
      <c r="X474" s="31"/>
      <c r="Y474" s="31"/>
      <c r="Z474" s="31"/>
      <c r="AA474" s="32"/>
      <c r="AB474" s="33"/>
      <c r="AC474" s="33"/>
      <c r="AD474" s="33"/>
      <c r="AE474" s="33"/>
      <c r="AF474" s="34"/>
      <c r="AG474" s="34"/>
      <c r="AH474" s="34"/>
      <c r="AI474" s="34"/>
      <c r="AJ474" s="35" t="str">
        <f>IF(' Peticions ET'!Z464="", "",' Peticions ET'!Z464)</f>
        <v/>
      </c>
      <c r="AK474" s="143"/>
      <c r="AL474" s="36"/>
      <c r="AM474" s="37" t="str">
        <f t="shared" si="135"/>
        <v/>
      </c>
      <c r="AN474" s="38" t="str">
        <f t="shared" si="136"/>
        <v/>
      </c>
      <c r="AO474" s="39" t="str">
        <f t="shared" si="137"/>
        <v/>
      </c>
      <c r="AP474" s="40" t="str">
        <f t="shared" si="138"/>
        <v/>
      </c>
      <c r="AQ474" s="229" t="str">
        <f t="shared" si="139"/>
        <v/>
      </c>
      <c r="AR474" s="220">
        <f>IF(A474="",0,IF(BJ474="S",COUNTIF($AQ$17:AQ474,AQ474),0))</f>
        <v>0</v>
      </c>
      <c r="AS474" s="41" t="str">
        <f t="shared" si="150"/>
        <v/>
      </c>
      <c r="AT474" s="42">
        <f xml:space="preserve"> IF(AS474&lt;&gt;"",VLOOKUP(AS474,Calculs!$B$2:$C$34,2,FALSE),0)</f>
        <v>0</v>
      </c>
      <c r="AU474" s="42">
        <f>IF(I474&lt;&gt;"",IF(LEFT(I474,1)="S", Calculs!$C$63,0),0)</f>
        <v>0</v>
      </c>
      <c r="AV474" s="42">
        <f>IF(J474&lt;&gt;"",IF(LEFT(J474,1)="S", Calculs!$C$53,0),0)</f>
        <v>0</v>
      </c>
      <c r="AW474" s="42">
        <f>IF(K474&lt;&gt;"",IF(LEFT(K474,1)="S", Calculs!$C$54,0),0)</f>
        <v>0</v>
      </c>
      <c r="AX474" s="43" t="str">
        <f t="shared" si="140"/>
        <v/>
      </c>
      <c r="AY474" s="43" t="str">
        <f t="shared" si="141"/>
        <v/>
      </c>
      <c r="AZ474" s="43">
        <f>SUMIF(Calculs!$B$2:$B$34,AX474,Calculs!$C$2:$C$34)</f>
        <v>0</v>
      </c>
      <c r="BA474" s="42">
        <f>IF(O474&lt;&gt;"",IF(LEFT(O474,1)="S", Calculs!$C$54,0),0)</f>
        <v>0</v>
      </c>
      <c r="BB474" s="42">
        <f>IF(P474&lt;&gt;"",IF(LEFT(P474,1)="S", Calculs!$C$53,0),0)</f>
        <v>0</v>
      </c>
      <c r="BC474" s="229" t="str">
        <f t="shared" si="142"/>
        <v/>
      </c>
      <c r="BD474" s="220">
        <f>IF(A474="",0, IF(BK474="S",COUNTIF($BC$17:BC474,BC474),0))</f>
        <v>0</v>
      </c>
      <c r="BE474" s="42">
        <f xml:space="preserve"> IF(Q474&lt;&gt;"",IF(Q474&lt;&gt;"Sense monitor",VLOOKUP(_xlfn.CONCAT(LEFT(Q474,2),IF(BF474="NO",".SA",".AA")),Calculs!$B$41:$C$48,2,FALSE),0),0)</f>
        <v>0</v>
      </c>
      <c r="BF474" s="42" t="str">
        <f t="shared" si="143"/>
        <v>NO</v>
      </c>
      <c r="BG474" s="43" t="str">
        <f t="shared" si="151"/>
        <v/>
      </c>
      <c r="BH474" s="42">
        <f>SUMIF(Calculs!$B$32:$B$36,TRIM(BG474),Calculs!$C$32:$C$36)</f>
        <v>0</v>
      </c>
      <c r="BI474" s="42">
        <f>IF(T474&lt;&gt;"",IF(LEFT(T474,1)="S", SUMIF(Calculs!$B$67:$B$70, TRIM(BG474), Calculs!$C$67:$C$70),0),0)</f>
        <v>0</v>
      </c>
      <c r="BJ474" s="40" t="str">
        <f t="shared" si="152"/>
        <v>N</v>
      </c>
      <c r="BK474" s="219" t="str">
        <f t="shared" si="144"/>
        <v>N</v>
      </c>
      <c r="BL474" s="42">
        <f t="shared" si="153"/>
        <v>0</v>
      </c>
      <c r="BM474" s="42"/>
      <c r="BN474" s="42"/>
      <c r="BO474" s="42">
        <f>IF(B474="",0,IF(AND(BJ474="S",AR474=1), VLOOKUP(B474,Calculs!$B$94:$D$99,3), 0) + IF(AND(BK474="S",BD474=1), VLOOKUP(B474,Calculs!$B$94:$F$99,5), 0))</f>
        <v>0</v>
      </c>
      <c r="BP474" s="40" t="str">
        <f t="shared" si="145"/>
        <v/>
      </c>
      <c r="BQ474" s="219" t="str">
        <f t="shared" si="146"/>
        <v/>
      </c>
      <c r="BR474" s="264" t="str">
        <f t="shared" si="147"/>
        <v/>
      </c>
      <c r="BS474" s="264" t="str">
        <f t="shared" si="148"/>
        <v/>
      </c>
    </row>
    <row r="475" spans="1:71" ht="12.75" customHeight="1">
      <c r="A475" s="217" t="str">
        <f>IF(' Peticions ET'!A465="", "",' Peticions ET'!A465)</f>
        <v/>
      </c>
      <c r="B475" s="167" t="str">
        <f t="shared" si="149"/>
        <v/>
      </c>
      <c r="C475" s="167" t="str">
        <f>IF(' Peticions ET'!B465="", "",' Peticions ET'!B465)</f>
        <v/>
      </c>
      <c r="D475" s="167" t="str">
        <f>IF(' Peticions ET'!C465="", "",' Peticions ET'!C465)</f>
        <v/>
      </c>
      <c r="E475" s="167" t="str">
        <f>IF(' Peticions ET'!D465="", "",' Peticions ET'!D465)</f>
        <v/>
      </c>
      <c r="F475" s="166" t="str">
        <f>IF(' Peticions ET'!E465="", "",' Peticions ET'!E465)</f>
        <v/>
      </c>
      <c r="G475" s="166" t="str">
        <f>IF(' Peticions ET'!F465="", "",' Peticions ET'!F465)</f>
        <v/>
      </c>
      <c r="H475" s="30" t="str">
        <f>IF(' Peticions ET'!G465="", "",' Peticions ET'!G465)</f>
        <v/>
      </c>
      <c r="I475" s="40" t="str">
        <f>IF(' Peticions ET'!H465="", "",' Peticions ET'!H465)</f>
        <v/>
      </c>
      <c r="J475" s="40" t="str">
        <f>IF(' Peticions ET'!I465="", "",' Peticions ET'!I465)</f>
        <v/>
      </c>
      <c r="K475" s="40" t="str">
        <f>IF(' Peticions ET'!J465="", "",' Peticions ET'!J465)</f>
        <v/>
      </c>
      <c r="L475" s="30" t="str">
        <f>IF(' Peticions ET'!K465="", "",' Peticions ET'!K465)</f>
        <v/>
      </c>
      <c r="M475" s="30" t="str">
        <f>IF(' Peticions ET'!L465="", "",' Peticions ET'!L465)</f>
        <v/>
      </c>
      <c r="N475" s="30" t="str">
        <f>IF(' Peticions ET'!M465="", "",' Peticions ET'!M465)</f>
        <v/>
      </c>
      <c r="O475" s="40" t="str">
        <f>IF(' Peticions ET'!O465="", "",' Peticions ET'!O465)</f>
        <v/>
      </c>
      <c r="P475" s="7" t="str">
        <f>IF(' Peticions ET'!N465="", "",' Peticions ET'!N465)</f>
        <v/>
      </c>
      <c r="Q475" s="31" t="str">
        <f>IF(' Peticions ET'!R465="", "",' Peticions ET'!R465)</f>
        <v/>
      </c>
      <c r="R475" s="31" t="str">
        <f>IF(' Peticions ET'!S465="", "",' Peticions ET'!S465)</f>
        <v/>
      </c>
      <c r="S475" t="str">
        <f>IF(' Peticions ET'!P465="", "",' Peticions ET'!P465)</f>
        <v/>
      </c>
      <c r="T475" s="264" t="str">
        <f>IF(' Peticions ET'!Q465="", "",' Peticions ET'!Q465)</f>
        <v/>
      </c>
      <c r="U475" s="1"/>
      <c r="V475" s="1"/>
      <c r="W475" s="3"/>
      <c r="X475" s="31"/>
      <c r="Y475" s="31"/>
      <c r="Z475" s="31"/>
      <c r="AA475" s="32"/>
      <c r="AB475" s="33"/>
      <c r="AC475" s="33"/>
      <c r="AD475" s="33"/>
      <c r="AE475" s="33"/>
      <c r="AF475" s="34"/>
      <c r="AG475" s="34"/>
      <c r="AH475" s="34"/>
      <c r="AI475" s="34"/>
      <c r="AJ475" s="35" t="str">
        <f>IF(' Peticions ET'!Z465="", "",' Peticions ET'!Z465)</f>
        <v/>
      </c>
      <c r="AK475" s="143"/>
      <c r="AL475" s="36"/>
      <c r="AM475" s="37" t="str">
        <f t="shared" si="135"/>
        <v/>
      </c>
      <c r="AN475" s="38" t="str">
        <f t="shared" si="136"/>
        <v/>
      </c>
      <c r="AO475" s="39" t="str">
        <f t="shared" si="137"/>
        <v/>
      </c>
      <c r="AP475" s="40" t="str">
        <f t="shared" si="138"/>
        <v/>
      </c>
      <c r="AQ475" s="229" t="str">
        <f t="shared" si="139"/>
        <v/>
      </c>
      <c r="AR475" s="220">
        <f>IF(A475="",0,IF(BJ475="S",COUNTIF($AQ$17:AQ475,AQ475),0))</f>
        <v>0</v>
      </c>
      <c r="AS475" s="41" t="str">
        <f t="shared" si="150"/>
        <v/>
      </c>
      <c r="AT475" s="42">
        <f xml:space="preserve"> IF(AS475&lt;&gt;"",VLOOKUP(AS475,Calculs!$B$2:$C$34,2,FALSE),0)</f>
        <v>0</v>
      </c>
      <c r="AU475" s="42">
        <f>IF(I475&lt;&gt;"",IF(LEFT(I475,1)="S", Calculs!$C$63,0),0)</f>
        <v>0</v>
      </c>
      <c r="AV475" s="42">
        <f>IF(J475&lt;&gt;"",IF(LEFT(J475,1)="S", Calculs!$C$53,0),0)</f>
        <v>0</v>
      </c>
      <c r="AW475" s="42">
        <f>IF(K475&lt;&gt;"",IF(LEFT(K475,1)="S", Calculs!$C$54,0),0)</f>
        <v>0</v>
      </c>
      <c r="AX475" s="43" t="str">
        <f t="shared" si="140"/>
        <v/>
      </c>
      <c r="AY475" s="43" t="str">
        <f t="shared" si="141"/>
        <v/>
      </c>
      <c r="AZ475" s="43">
        <f>SUMIF(Calculs!$B$2:$B$34,AX475,Calculs!$C$2:$C$34)</f>
        <v>0</v>
      </c>
      <c r="BA475" s="42">
        <f>IF(O475&lt;&gt;"",IF(LEFT(O475,1)="S", Calculs!$C$54,0),0)</f>
        <v>0</v>
      </c>
      <c r="BB475" s="42">
        <f>IF(P475&lt;&gt;"",IF(LEFT(P475,1)="S", Calculs!$C$53,0),0)</f>
        <v>0</v>
      </c>
      <c r="BC475" s="229" t="str">
        <f t="shared" si="142"/>
        <v/>
      </c>
      <c r="BD475" s="220">
        <f>IF(A475="",0, IF(BK475="S",COUNTIF($BC$17:BC475,BC475),0))</f>
        <v>0</v>
      </c>
      <c r="BE475" s="42">
        <f xml:space="preserve"> IF(Q475&lt;&gt;"",IF(Q475&lt;&gt;"Sense monitor",VLOOKUP(_xlfn.CONCAT(LEFT(Q475,2),IF(BF475="NO",".SA",".AA")),Calculs!$B$41:$C$48,2,FALSE),0),0)</f>
        <v>0</v>
      </c>
      <c r="BF475" s="42" t="str">
        <f t="shared" si="143"/>
        <v>NO</v>
      </c>
      <c r="BG475" s="43" t="str">
        <f t="shared" si="151"/>
        <v/>
      </c>
      <c r="BH475" s="42">
        <f>SUMIF(Calculs!$B$32:$B$36,TRIM(BG475),Calculs!$C$32:$C$36)</f>
        <v>0</v>
      </c>
      <c r="BI475" s="42">
        <f>IF(T475&lt;&gt;"",IF(LEFT(T475,1)="S", SUMIF(Calculs!$B$67:$B$70, TRIM(BG475), Calculs!$C$67:$C$70),0),0)</f>
        <v>0</v>
      </c>
      <c r="BJ475" s="40" t="str">
        <f t="shared" si="152"/>
        <v>N</v>
      </c>
      <c r="BK475" s="219" t="str">
        <f t="shared" si="144"/>
        <v>N</v>
      </c>
      <c r="BL475" s="42">
        <f t="shared" si="153"/>
        <v>0</v>
      </c>
      <c r="BM475" s="42"/>
      <c r="BN475" s="42"/>
      <c r="BO475" s="42">
        <f>IF(B475="",0,IF(AND(BJ475="S",AR475=1), VLOOKUP(B475,Calculs!$B$94:$D$99,3), 0) + IF(AND(BK475="S",BD475=1), VLOOKUP(B475,Calculs!$B$94:$F$99,5), 0))</f>
        <v>0</v>
      </c>
      <c r="BP475" s="40" t="str">
        <f t="shared" si="145"/>
        <v/>
      </c>
      <c r="BQ475" s="219" t="str">
        <f t="shared" si="146"/>
        <v/>
      </c>
      <c r="BR475" s="264" t="str">
        <f t="shared" si="147"/>
        <v/>
      </c>
      <c r="BS475" s="264" t="str">
        <f t="shared" si="148"/>
        <v/>
      </c>
    </row>
    <row r="476" spans="1:71" ht="12.75" customHeight="1">
      <c r="A476" s="217" t="str">
        <f>IF(' Peticions ET'!A466="", "",' Peticions ET'!A466)</f>
        <v/>
      </c>
      <c r="B476" s="167" t="str">
        <f t="shared" si="149"/>
        <v/>
      </c>
      <c r="C476" s="167" t="str">
        <f>IF(' Peticions ET'!B466="", "",' Peticions ET'!B466)</f>
        <v/>
      </c>
      <c r="D476" s="167" t="str">
        <f>IF(' Peticions ET'!C466="", "",' Peticions ET'!C466)</f>
        <v/>
      </c>
      <c r="E476" s="167" t="str">
        <f>IF(' Peticions ET'!D466="", "",' Peticions ET'!D466)</f>
        <v/>
      </c>
      <c r="F476" s="166" t="str">
        <f>IF(' Peticions ET'!E466="", "",' Peticions ET'!E466)</f>
        <v/>
      </c>
      <c r="G476" s="166" t="str">
        <f>IF(' Peticions ET'!F466="", "",' Peticions ET'!F466)</f>
        <v/>
      </c>
      <c r="H476" s="30" t="str">
        <f>IF(' Peticions ET'!G466="", "",' Peticions ET'!G466)</f>
        <v/>
      </c>
      <c r="I476" s="40" t="str">
        <f>IF(' Peticions ET'!H466="", "",' Peticions ET'!H466)</f>
        <v/>
      </c>
      <c r="J476" s="40" t="str">
        <f>IF(' Peticions ET'!I466="", "",' Peticions ET'!I466)</f>
        <v/>
      </c>
      <c r="K476" s="40" t="str">
        <f>IF(' Peticions ET'!J466="", "",' Peticions ET'!J466)</f>
        <v/>
      </c>
      <c r="L476" s="30" t="str">
        <f>IF(' Peticions ET'!K466="", "",' Peticions ET'!K466)</f>
        <v/>
      </c>
      <c r="M476" s="30" t="str">
        <f>IF(' Peticions ET'!L466="", "",' Peticions ET'!L466)</f>
        <v/>
      </c>
      <c r="N476" s="30" t="str">
        <f>IF(' Peticions ET'!M466="", "",' Peticions ET'!M466)</f>
        <v/>
      </c>
      <c r="O476" s="40" t="str">
        <f>IF(' Peticions ET'!O466="", "",' Peticions ET'!O466)</f>
        <v/>
      </c>
      <c r="P476" s="7" t="str">
        <f>IF(' Peticions ET'!N466="", "",' Peticions ET'!N466)</f>
        <v/>
      </c>
      <c r="Q476" s="31" t="str">
        <f>IF(' Peticions ET'!R466="", "",' Peticions ET'!R466)</f>
        <v/>
      </c>
      <c r="R476" s="31" t="str">
        <f>IF(' Peticions ET'!S466="", "",' Peticions ET'!S466)</f>
        <v/>
      </c>
      <c r="S476" t="str">
        <f>IF(' Peticions ET'!P466="", "",' Peticions ET'!P466)</f>
        <v/>
      </c>
      <c r="T476" s="264" t="str">
        <f>IF(' Peticions ET'!Q466="", "",' Peticions ET'!Q466)</f>
        <v/>
      </c>
      <c r="U476" s="1"/>
      <c r="V476" s="1"/>
      <c r="W476" s="3"/>
      <c r="X476" s="31"/>
      <c r="Y476" s="31"/>
      <c r="Z476" s="31"/>
      <c r="AA476" s="32"/>
      <c r="AB476" s="33"/>
      <c r="AC476" s="33"/>
      <c r="AD476" s="33"/>
      <c r="AE476" s="33"/>
      <c r="AF476" s="34"/>
      <c r="AG476" s="34"/>
      <c r="AH476" s="34"/>
      <c r="AI476" s="34"/>
      <c r="AJ476" s="35" t="str">
        <f>IF(' Peticions ET'!Z466="", "",' Peticions ET'!Z466)</f>
        <v/>
      </c>
      <c r="AK476" s="143"/>
      <c r="AL476" s="36"/>
      <c r="AM476" s="37" t="str">
        <f t="shared" si="135"/>
        <v/>
      </c>
      <c r="AN476" s="38" t="str">
        <f t="shared" si="136"/>
        <v/>
      </c>
      <c r="AO476" s="39" t="str">
        <f t="shared" si="137"/>
        <v/>
      </c>
      <c r="AP476" s="40" t="str">
        <f t="shared" si="138"/>
        <v/>
      </c>
      <c r="AQ476" s="229" t="str">
        <f t="shared" si="139"/>
        <v/>
      </c>
      <c r="AR476" s="220">
        <f>IF(A476="",0,IF(BJ476="S",COUNTIF($AQ$17:AQ476,AQ476),0))</f>
        <v>0</v>
      </c>
      <c r="AS476" s="41" t="str">
        <f t="shared" si="150"/>
        <v/>
      </c>
      <c r="AT476" s="42">
        <f xml:space="preserve"> IF(AS476&lt;&gt;"",VLOOKUP(AS476,Calculs!$B$2:$C$34,2,FALSE),0)</f>
        <v>0</v>
      </c>
      <c r="AU476" s="42">
        <f>IF(I476&lt;&gt;"",IF(LEFT(I476,1)="S", Calculs!$C$63,0),0)</f>
        <v>0</v>
      </c>
      <c r="AV476" s="42">
        <f>IF(J476&lt;&gt;"",IF(LEFT(J476,1)="S", Calculs!$C$53,0),0)</f>
        <v>0</v>
      </c>
      <c r="AW476" s="42">
        <f>IF(K476&lt;&gt;"",IF(LEFT(K476,1)="S", Calculs!$C$54,0),0)</f>
        <v>0</v>
      </c>
      <c r="AX476" s="43" t="str">
        <f t="shared" si="140"/>
        <v/>
      </c>
      <c r="AY476" s="43" t="str">
        <f t="shared" si="141"/>
        <v/>
      </c>
      <c r="AZ476" s="43">
        <f>SUMIF(Calculs!$B$2:$B$34,AX476,Calculs!$C$2:$C$34)</f>
        <v>0</v>
      </c>
      <c r="BA476" s="42">
        <f>IF(O476&lt;&gt;"",IF(LEFT(O476,1)="S", Calculs!$C$54,0),0)</f>
        <v>0</v>
      </c>
      <c r="BB476" s="42">
        <f>IF(P476&lt;&gt;"",IF(LEFT(P476,1)="S", Calculs!$C$53,0),0)</f>
        <v>0</v>
      </c>
      <c r="BC476" s="229" t="str">
        <f t="shared" si="142"/>
        <v/>
      </c>
      <c r="BD476" s="220">
        <f>IF(A476="",0, IF(BK476="S",COUNTIF($BC$17:BC476,BC476),0))</f>
        <v>0</v>
      </c>
      <c r="BE476" s="42">
        <f xml:space="preserve"> IF(Q476&lt;&gt;"",IF(Q476&lt;&gt;"Sense monitor",VLOOKUP(_xlfn.CONCAT(LEFT(Q476,2),IF(BF476="NO",".SA",".AA")),Calculs!$B$41:$C$48,2,FALSE),0),0)</f>
        <v>0</v>
      </c>
      <c r="BF476" s="42" t="str">
        <f t="shared" si="143"/>
        <v>NO</v>
      </c>
      <c r="BG476" s="43" t="str">
        <f t="shared" si="151"/>
        <v/>
      </c>
      <c r="BH476" s="42">
        <f>SUMIF(Calculs!$B$32:$B$36,TRIM(BG476),Calculs!$C$32:$C$36)</f>
        <v>0</v>
      </c>
      <c r="BI476" s="42">
        <f>IF(T476&lt;&gt;"",IF(LEFT(T476,1)="S", SUMIF(Calculs!$B$67:$B$70, TRIM(BG476), Calculs!$C$67:$C$70),0),0)</f>
        <v>0</v>
      </c>
      <c r="BJ476" s="40" t="str">
        <f t="shared" si="152"/>
        <v>N</v>
      </c>
      <c r="BK476" s="219" t="str">
        <f t="shared" si="144"/>
        <v>N</v>
      </c>
      <c r="BL476" s="42">
        <f t="shared" si="153"/>
        <v>0</v>
      </c>
      <c r="BM476" s="42"/>
      <c r="BN476" s="42"/>
      <c r="BO476" s="42">
        <f>IF(B476="",0,IF(AND(BJ476="S",AR476=1), VLOOKUP(B476,Calculs!$B$94:$D$99,3), 0) + IF(AND(BK476="S",BD476=1), VLOOKUP(B476,Calculs!$B$94:$F$99,5), 0))</f>
        <v>0</v>
      </c>
      <c r="BP476" s="40" t="str">
        <f t="shared" si="145"/>
        <v/>
      </c>
      <c r="BQ476" s="219" t="str">
        <f t="shared" si="146"/>
        <v/>
      </c>
      <c r="BR476" s="264" t="str">
        <f t="shared" si="147"/>
        <v/>
      </c>
      <c r="BS476" s="264" t="str">
        <f t="shared" si="148"/>
        <v/>
      </c>
    </row>
    <row r="477" spans="1:71" ht="12.75" customHeight="1">
      <c r="A477" s="217" t="str">
        <f>IF(' Peticions ET'!A467="", "",' Peticions ET'!A467)</f>
        <v/>
      </c>
      <c r="B477" s="167" t="str">
        <f t="shared" si="149"/>
        <v/>
      </c>
      <c r="C477" s="167" t="str">
        <f>IF(' Peticions ET'!B467="", "",' Peticions ET'!B467)</f>
        <v/>
      </c>
      <c r="D477" s="167" t="str">
        <f>IF(' Peticions ET'!C467="", "",' Peticions ET'!C467)</f>
        <v/>
      </c>
      <c r="E477" s="167" t="str">
        <f>IF(' Peticions ET'!D467="", "",' Peticions ET'!D467)</f>
        <v/>
      </c>
      <c r="F477" s="166" t="str">
        <f>IF(' Peticions ET'!E467="", "",' Peticions ET'!E467)</f>
        <v/>
      </c>
      <c r="G477" s="166" t="str">
        <f>IF(' Peticions ET'!F467="", "",' Peticions ET'!F467)</f>
        <v/>
      </c>
      <c r="H477" s="30" t="str">
        <f>IF(' Peticions ET'!G467="", "",' Peticions ET'!G467)</f>
        <v/>
      </c>
      <c r="I477" s="40" t="str">
        <f>IF(' Peticions ET'!H467="", "",' Peticions ET'!H467)</f>
        <v/>
      </c>
      <c r="J477" s="40" t="str">
        <f>IF(' Peticions ET'!I467="", "",' Peticions ET'!I467)</f>
        <v/>
      </c>
      <c r="K477" s="40" t="str">
        <f>IF(' Peticions ET'!J467="", "",' Peticions ET'!J467)</f>
        <v/>
      </c>
      <c r="L477" s="30" t="str">
        <f>IF(' Peticions ET'!K467="", "",' Peticions ET'!K467)</f>
        <v/>
      </c>
      <c r="M477" s="30" t="str">
        <f>IF(' Peticions ET'!L467="", "",' Peticions ET'!L467)</f>
        <v/>
      </c>
      <c r="N477" s="30" t="str">
        <f>IF(' Peticions ET'!M467="", "",' Peticions ET'!M467)</f>
        <v/>
      </c>
      <c r="O477" s="40" t="str">
        <f>IF(' Peticions ET'!O467="", "",' Peticions ET'!O467)</f>
        <v/>
      </c>
      <c r="P477" s="7" t="str">
        <f>IF(' Peticions ET'!N467="", "",' Peticions ET'!N467)</f>
        <v/>
      </c>
      <c r="Q477" s="31" t="str">
        <f>IF(' Peticions ET'!R467="", "",' Peticions ET'!R467)</f>
        <v/>
      </c>
      <c r="R477" s="31" t="str">
        <f>IF(' Peticions ET'!S467="", "",' Peticions ET'!S467)</f>
        <v/>
      </c>
      <c r="S477" t="str">
        <f>IF(' Peticions ET'!P467="", "",' Peticions ET'!P467)</f>
        <v/>
      </c>
      <c r="T477" s="264" t="str">
        <f>IF(' Peticions ET'!Q467="", "",' Peticions ET'!Q467)</f>
        <v/>
      </c>
      <c r="U477" s="1"/>
      <c r="V477" s="1"/>
      <c r="W477" s="3"/>
      <c r="X477" s="31"/>
      <c r="Y477" s="31"/>
      <c r="Z477" s="31"/>
      <c r="AA477" s="32"/>
      <c r="AB477" s="33"/>
      <c r="AC477" s="33"/>
      <c r="AD477" s="33"/>
      <c r="AE477" s="33"/>
      <c r="AF477" s="34"/>
      <c r="AG477" s="34"/>
      <c r="AH477" s="34"/>
      <c r="AI477" s="34"/>
      <c r="AJ477" s="35" t="str">
        <f>IF(' Peticions ET'!Z467="", "",' Peticions ET'!Z467)</f>
        <v/>
      </c>
      <c r="AK477" s="143"/>
      <c r="AL477" s="36"/>
      <c r="AM477" s="37" t="str">
        <f t="shared" si="135"/>
        <v/>
      </c>
      <c r="AN477" s="38" t="str">
        <f t="shared" si="136"/>
        <v/>
      </c>
      <c r="AO477" s="39" t="str">
        <f t="shared" si="137"/>
        <v/>
      </c>
      <c r="AP477" s="40" t="str">
        <f t="shared" si="138"/>
        <v/>
      </c>
      <c r="AQ477" s="229" t="str">
        <f t="shared" si="139"/>
        <v/>
      </c>
      <c r="AR477" s="220">
        <f>IF(A477="",0,IF(BJ477="S",COUNTIF($AQ$17:AQ477,AQ477),0))</f>
        <v>0</v>
      </c>
      <c r="AS477" s="41" t="str">
        <f t="shared" si="150"/>
        <v/>
      </c>
      <c r="AT477" s="42">
        <f xml:space="preserve"> IF(AS477&lt;&gt;"",VLOOKUP(AS477,Calculs!$B$2:$C$34,2,FALSE),0)</f>
        <v>0</v>
      </c>
      <c r="AU477" s="42">
        <f>IF(I477&lt;&gt;"",IF(LEFT(I477,1)="S", Calculs!$C$63,0),0)</f>
        <v>0</v>
      </c>
      <c r="AV477" s="42">
        <f>IF(J477&lt;&gt;"",IF(LEFT(J477,1)="S", Calculs!$C$53,0),0)</f>
        <v>0</v>
      </c>
      <c r="AW477" s="42">
        <f>IF(K477&lt;&gt;"",IF(LEFT(K477,1)="S", Calculs!$C$54,0),0)</f>
        <v>0</v>
      </c>
      <c r="AX477" s="43" t="str">
        <f t="shared" si="140"/>
        <v/>
      </c>
      <c r="AY477" s="43" t="str">
        <f t="shared" si="141"/>
        <v/>
      </c>
      <c r="AZ477" s="43">
        <f>SUMIF(Calculs!$B$2:$B$34,AX477,Calculs!$C$2:$C$34)</f>
        <v>0</v>
      </c>
      <c r="BA477" s="42">
        <f>IF(O477&lt;&gt;"",IF(LEFT(O477,1)="S", Calculs!$C$54,0),0)</f>
        <v>0</v>
      </c>
      <c r="BB477" s="42">
        <f>IF(P477&lt;&gt;"",IF(LEFT(P477,1)="S", Calculs!$C$53,0),0)</f>
        <v>0</v>
      </c>
      <c r="BC477" s="229" t="str">
        <f t="shared" si="142"/>
        <v/>
      </c>
      <c r="BD477" s="220">
        <f>IF(A477="",0, IF(BK477="S",COUNTIF($BC$17:BC477,BC477),0))</f>
        <v>0</v>
      </c>
      <c r="BE477" s="42">
        <f xml:space="preserve"> IF(Q477&lt;&gt;"",IF(Q477&lt;&gt;"Sense monitor",VLOOKUP(_xlfn.CONCAT(LEFT(Q477,2),IF(BF477="NO",".SA",".AA")),Calculs!$B$41:$C$48,2,FALSE),0),0)</f>
        <v>0</v>
      </c>
      <c r="BF477" s="42" t="str">
        <f t="shared" si="143"/>
        <v>NO</v>
      </c>
      <c r="BG477" s="43" t="str">
        <f t="shared" si="151"/>
        <v/>
      </c>
      <c r="BH477" s="42">
        <f>SUMIF(Calculs!$B$32:$B$36,TRIM(BG477),Calculs!$C$32:$C$36)</f>
        <v>0</v>
      </c>
      <c r="BI477" s="42">
        <f>IF(T477&lt;&gt;"",IF(LEFT(T477,1)="S", SUMIF(Calculs!$B$67:$B$70, TRIM(BG477), Calculs!$C$67:$C$70),0),0)</f>
        <v>0</v>
      </c>
      <c r="BJ477" s="40" t="str">
        <f t="shared" si="152"/>
        <v>N</v>
      </c>
      <c r="BK477" s="219" t="str">
        <f t="shared" si="144"/>
        <v>N</v>
      </c>
      <c r="BL477" s="42">
        <f t="shared" si="153"/>
        <v>0</v>
      </c>
      <c r="BM477" s="42"/>
      <c r="BN477" s="42"/>
      <c r="BO477" s="42">
        <f>IF(B477="",0,IF(AND(BJ477="S",AR477=1), VLOOKUP(B477,Calculs!$B$94:$D$99,3), 0) + IF(AND(BK477="S",BD477=1), VLOOKUP(B477,Calculs!$B$94:$F$99,5), 0))</f>
        <v>0</v>
      </c>
      <c r="BP477" s="40" t="str">
        <f t="shared" si="145"/>
        <v/>
      </c>
      <c r="BQ477" s="219" t="str">
        <f t="shared" si="146"/>
        <v/>
      </c>
      <c r="BR477" s="264" t="str">
        <f t="shared" si="147"/>
        <v/>
      </c>
      <c r="BS477" s="264" t="str">
        <f t="shared" si="148"/>
        <v/>
      </c>
    </row>
    <row r="478" spans="1:71" ht="12.75" customHeight="1">
      <c r="A478" s="217" t="str">
        <f>IF(' Peticions ET'!A468="", "",' Peticions ET'!A468)</f>
        <v/>
      </c>
      <c r="B478" s="167" t="str">
        <f t="shared" si="149"/>
        <v/>
      </c>
      <c r="C478" s="167" t="str">
        <f>IF(' Peticions ET'!B468="", "",' Peticions ET'!B468)</f>
        <v/>
      </c>
      <c r="D478" s="167" t="str">
        <f>IF(' Peticions ET'!C468="", "",' Peticions ET'!C468)</f>
        <v/>
      </c>
      <c r="E478" s="167" t="str">
        <f>IF(' Peticions ET'!D468="", "",' Peticions ET'!D468)</f>
        <v/>
      </c>
      <c r="F478" s="166" t="str">
        <f>IF(' Peticions ET'!E468="", "",' Peticions ET'!E468)</f>
        <v/>
      </c>
      <c r="G478" s="166" t="str">
        <f>IF(' Peticions ET'!F468="", "",' Peticions ET'!F468)</f>
        <v/>
      </c>
      <c r="H478" s="30" t="str">
        <f>IF(' Peticions ET'!G468="", "",' Peticions ET'!G468)</f>
        <v/>
      </c>
      <c r="I478" s="40" t="str">
        <f>IF(' Peticions ET'!H468="", "",' Peticions ET'!H468)</f>
        <v/>
      </c>
      <c r="J478" s="40" t="str">
        <f>IF(' Peticions ET'!I468="", "",' Peticions ET'!I468)</f>
        <v/>
      </c>
      <c r="K478" s="40" t="str">
        <f>IF(' Peticions ET'!J468="", "",' Peticions ET'!J468)</f>
        <v/>
      </c>
      <c r="L478" s="30" t="str">
        <f>IF(' Peticions ET'!K468="", "",' Peticions ET'!K468)</f>
        <v/>
      </c>
      <c r="M478" s="30" t="str">
        <f>IF(' Peticions ET'!L468="", "",' Peticions ET'!L468)</f>
        <v/>
      </c>
      <c r="N478" s="30" t="str">
        <f>IF(' Peticions ET'!M468="", "",' Peticions ET'!M468)</f>
        <v/>
      </c>
      <c r="O478" s="40" t="str">
        <f>IF(' Peticions ET'!O468="", "",' Peticions ET'!O468)</f>
        <v/>
      </c>
      <c r="P478" s="7" t="str">
        <f>IF(' Peticions ET'!N468="", "",' Peticions ET'!N468)</f>
        <v/>
      </c>
      <c r="Q478" s="31" t="str">
        <f>IF(' Peticions ET'!R468="", "",' Peticions ET'!R468)</f>
        <v/>
      </c>
      <c r="R478" s="31" t="str">
        <f>IF(' Peticions ET'!S468="", "",' Peticions ET'!S468)</f>
        <v/>
      </c>
      <c r="S478" t="str">
        <f>IF(' Peticions ET'!P468="", "",' Peticions ET'!P468)</f>
        <v/>
      </c>
      <c r="T478" s="264" t="str">
        <f>IF(' Peticions ET'!Q468="", "",' Peticions ET'!Q468)</f>
        <v/>
      </c>
      <c r="U478" s="1"/>
      <c r="V478" s="1"/>
      <c r="W478" s="3"/>
      <c r="X478" s="31"/>
      <c r="Y478" s="31"/>
      <c r="Z478" s="31"/>
      <c r="AA478" s="32"/>
      <c r="AB478" s="33"/>
      <c r="AC478" s="33"/>
      <c r="AD478" s="33"/>
      <c r="AE478" s="33"/>
      <c r="AF478" s="34"/>
      <c r="AG478" s="34"/>
      <c r="AH478" s="34"/>
      <c r="AI478" s="34"/>
      <c r="AJ478" s="35" t="str">
        <f>IF(' Peticions ET'!Z468="", "",' Peticions ET'!Z468)</f>
        <v/>
      </c>
      <c r="AK478" s="143"/>
      <c r="AL478" s="36"/>
      <c r="AM478" s="37" t="str">
        <f t="shared" si="135"/>
        <v/>
      </c>
      <c r="AN478" s="38" t="str">
        <f t="shared" si="136"/>
        <v/>
      </c>
      <c r="AO478" s="39" t="str">
        <f t="shared" si="137"/>
        <v/>
      </c>
      <c r="AP478" s="40" t="str">
        <f t="shared" si="138"/>
        <v/>
      </c>
      <c r="AQ478" s="229" t="str">
        <f t="shared" si="139"/>
        <v/>
      </c>
      <c r="AR478" s="220">
        <f>IF(A478="",0,IF(BJ478="S",COUNTIF($AQ$17:AQ478,AQ478),0))</f>
        <v>0</v>
      </c>
      <c r="AS478" s="41" t="str">
        <f t="shared" si="150"/>
        <v/>
      </c>
      <c r="AT478" s="42">
        <f xml:space="preserve"> IF(AS478&lt;&gt;"",VLOOKUP(AS478,Calculs!$B$2:$C$34,2,FALSE),0)</f>
        <v>0</v>
      </c>
      <c r="AU478" s="42">
        <f>IF(I478&lt;&gt;"",IF(LEFT(I478,1)="S", Calculs!$C$63,0),0)</f>
        <v>0</v>
      </c>
      <c r="AV478" s="42">
        <f>IF(J478&lt;&gt;"",IF(LEFT(J478,1)="S", Calculs!$C$53,0),0)</f>
        <v>0</v>
      </c>
      <c r="AW478" s="42">
        <f>IF(K478&lt;&gt;"",IF(LEFT(K478,1)="S", Calculs!$C$54,0),0)</f>
        <v>0</v>
      </c>
      <c r="AX478" s="43" t="str">
        <f t="shared" si="140"/>
        <v/>
      </c>
      <c r="AY478" s="43" t="str">
        <f t="shared" si="141"/>
        <v/>
      </c>
      <c r="AZ478" s="43">
        <f>SUMIF(Calculs!$B$2:$B$34,AX478,Calculs!$C$2:$C$34)</f>
        <v>0</v>
      </c>
      <c r="BA478" s="42">
        <f>IF(O478&lt;&gt;"",IF(LEFT(O478,1)="S", Calculs!$C$54,0),0)</f>
        <v>0</v>
      </c>
      <c r="BB478" s="42">
        <f>IF(P478&lt;&gt;"",IF(LEFT(P478,1)="S", Calculs!$C$53,0),0)</f>
        <v>0</v>
      </c>
      <c r="BC478" s="229" t="str">
        <f t="shared" si="142"/>
        <v/>
      </c>
      <c r="BD478" s="220">
        <f>IF(A478="",0, IF(BK478="S",COUNTIF($BC$17:BC478,BC478),0))</f>
        <v>0</v>
      </c>
      <c r="BE478" s="42">
        <f xml:space="preserve"> IF(Q478&lt;&gt;"",IF(Q478&lt;&gt;"Sense monitor",VLOOKUP(_xlfn.CONCAT(LEFT(Q478,2),IF(BF478="NO",".SA",".AA")),Calculs!$B$41:$C$48,2,FALSE),0),0)</f>
        <v>0</v>
      </c>
      <c r="BF478" s="42" t="str">
        <f t="shared" si="143"/>
        <v>NO</v>
      </c>
      <c r="BG478" s="43" t="str">
        <f t="shared" si="151"/>
        <v/>
      </c>
      <c r="BH478" s="42">
        <f>SUMIF(Calculs!$B$32:$B$36,TRIM(BG478),Calculs!$C$32:$C$36)</f>
        <v>0</v>
      </c>
      <c r="BI478" s="42">
        <f>IF(T478&lt;&gt;"",IF(LEFT(T478,1)="S", SUMIF(Calculs!$B$67:$B$70, TRIM(BG478), Calculs!$C$67:$C$70),0),0)</f>
        <v>0</v>
      </c>
      <c r="BJ478" s="40" t="str">
        <f t="shared" si="152"/>
        <v>N</v>
      </c>
      <c r="BK478" s="219" t="str">
        <f t="shared" si="144"/>
        <v>N</v>
      </c>
      <c r="BL478" s="42">
        <f t="shared" si="153"/>
        <v>0</v>
      </c>
      <c r="BM478" s="42"/>
      <c r="BN478" s="42"/>
      <c r="BO478" s="42">
        <f>IF(B478="",0,IF(AND(BJ478="S",AR478=1), VLOOKUP(B478,Calculs!$B$94:$D$99,3), 0) + IF(AND(BK478="S",BD478=1), VLOOKUP(B478,Calculs!$B$94:$F$99,5), 0))</f>
        <v>0</v>
      </c>
      <c r="BP478" s="40" t="str">
        <f t="shared" si="145"/>
        <v/>
      </c>
      <c r="BQ478" s="219" t="str">
        <f t="shared" si="146"/>
        <v/>
      </c>
      <c r="BR478" s="264" t="str">
        <f t="shared" si="147"/>
        <v/>
      </c>
      <c r="BS478" s="264" t="str">
        <f t="shared" si="148"/>
        <v/>
      </c>
    </row>
    <row r="479" spans="1:71" ht="12.75" customHeight="1">
      <c r="A479" s="217" t="str">
        <f>IF(' Peticions ET'!A469="", "",' Peticions ET'!A469)</f>
        <v/>
      </c>
      <c r="B479" s="167" t="str">
        <f t="shared" si="149"/>
        <v/>
      </c>
      <c r="C479" s="167" t="str">
        <f>IF(' Peticions ET'!B469="", "",' Peticions ET'!B469)</f>
        <v/>
      </c>
      <c r="D479" s="167" t="str">
        <f>IF(' Peticions ET'!C469="", "",' Peticions ET'!C469)</f>
        <v/>
      </c>
      <c r="E479" s="167" t="str">
        <f>IF(' Peticions ET'!D469="", "",' Peticions ET'!D469)</f>
        <v/>
      </c>
      <c r="F479" s="166" t="str">
        <f>IF(' Peticions ET'!E469="", "",' Peticions ET'!E469)</f>
        <v/>
      </c>
      <c r="G479" s="166" t="str">
        <f>IF(' Peticions ET'!F469="", "",' Peticions ET'!F469)</f>
        <v/>
      </c>
      <c r="H479" s="30" t="str">
        <f>IF(' Peticions ET'!G469="", "",' Peticions ET'!G469)</f>
        <v/>
      </c>
      <c r="I479" s="40" t="str">
        <f>IF(' Peticions ET'!H469="", "",' Peticions ET'!H469)</f>
        <v/>
      </c>
      <c r="J479" s="40" t="str">
        <f>IF(' Peticions ET'!I469="", "",' Peticions ET'!I469)</f>
        <v/>
      </c>
      <c r="K479" s="40" t="str">
        <f>IF(' Peticions ET'!J469="", "",' Peticions ET'!J469)</f>
        <v/>
      </c>
      <c r="L479" s="30" t="str">
        <f>IF(' Peticions ET'!K469="", "",' Peticions ET'!K469)</f>
        <v/>
      </c>
      <c r="M479" s="30" t="str">
        <f>IF(' Peticions ET'!L469="", "",' Peticions ET'!L469)</f>
        <v/>
      </c>
      <c r="N479" s="30" t="str">
        <f>IF(' Peticions ET'!M469="", "",' Peticions ET'!M469)</f>
        <v/>
      </c>
      <c r="O479" s="40" t="str">
        <f>IF(' Peticions ET'!O469="", "",' Peticions ET'!O469)</f>
        <v/>
      </c>
      <c r="P479" s="7" t="str">
        <f>IF(' Peticions ET'!N469="", "",' Peticions ET'!N469)</f>
        <v/>
      </c>
      <c r="Q479" s="31" t="str">
        <f>IF(' Peticions ET'!R469="", "",' Peticions ET'!R469)</f>
        <v/>
      </c>
      <c r="R479" s="31" t="str">
        <f>IF(' Peticions ET'!S469="", "",' Peticions ET'!S469)</f>
        <v/>
      </c>
      <c r="S479" t="str">
        <f>IF(' Peticions ET'!P469="", "",' Peticions ET'!P469)</f>
        <v/>
      </c>
      <c r="T479" s="264" t="str">
        <f>IF(' Peticions ET'!Q469="", "",' Peticions ET'!Q469)</f>
        <v/>
      </c>
      <c r="U479" s="1"/>
      <c r="V479" s="1"/>
      <c r="W479" s="3"/>
      <c r="X479" s="31"/>
      <c r="Y479" s="31"/>
      <c r="Z479" s="31"/>
      <c r="AA479" s="32"/>
      <c r="AB479" s="33"/>
      <c r="AC479" s="33"/>
      <c r="AD479" s="33"/>
      <c r="AE479" s="33"/>
      <c r="AF479" s="34"/>
      <c r="AG479" s="34"/>
      <c r="AH479" s="34"/>
      <c r="AI479" s="34"/>
      <c r="AJ479" s="35" t="str">
        <f>IF(' Peticions ET'!Z469="", "",' Peticions ET'!Z469)</f>
        <v/>
      </c>
      <c r="AK479" s="143"/>
      <c r="AL479" s="36"/>
      <c r="AM479" s="37" t="str">
        <f t="shared" si="135"/>
        <v/>
      </c>
      <c r="AN479" s="38" t="str">
        <f t="shared" si="136"/>
        <v/>
      </c>
      <c r="AO479" s="39" t="str">
        <f t="shared" si="137"/>
        <v/>
      </c>
      <c r="AP479" s="40" t="str">
        <f t="shared" si="138"/>
        <v/>
      </c>
      <c r="AQ479" s="229" t="str">
        <f t="shared" si="139"/>
        <v/>
      </c>
      <c r="AR479" s="220">
        <f>IF(A479="",0,IF(BJ479="S",COUNTIF($AQ$17:AQ479,AQ479),0))</f>
        <v>0</v>
      </c>
      <c r="AS479" s="41" t="str">
        <f t="shared" si="150"/>
        <v/>
      </c>
      <c r="AT479" s="42">
        <f xml:space="preserve"> IF(AS479&lt;&gt;"",VLOOKUP(AS479,Calculs!$B$2:$C$34,2,FALSE),0)</f>
        <v>0</v>
      </c>
      <c r="AU479" s="42">
        <f>IF(I479&lt;&gt;"",IF(LEFT(I479,1)="S", Calculs!$C$63,0),0)</f>
        <v>0</v>
      </c>
      <c r="AV479" s="42">
        <f>IF(J479&lt;&gt;"",IF(LEFT(J479,1)="S", Calculs!$C$53,0),0)</f>
        <v>0</v>
      </c>
      <c r="AW479" s="42">
        <f>IF(K479&lt;&gt;"",IF(LEFT(K479,1)="S", Calculs!$C$54,0),0)</f>
        <v>0</v>
      </c>
      <c r="AX479" s="43" t="str">
        <f t="shared" si="140"/>
        <v/>
      </c>
      <c r="AY479" s="43" t="str">
        <f t="shared" si="141"/>
        <v/>
      </c>
      <c r="AZ479" s="43">
        <f>SUMIF(Calculs!$B$2:$B$34,AX479,Calculs!$C$2:$C$34)</f>
        <v>0</v>
      </c>
      <c r="BA479" s="42">
        <f>IF(O479&lt;&gt;"",IF(LEFT(O479,1)="S", Calculs!$C$54,0),0)</f>
        <v>0</v>
      </c>
      <c r="BB479" s="42">
        <f>IF(P479&lt;&gt;"",IF(LEFT(P479,1)="S", Calculs!$C$53,0),0)</f>
        <v>0</v>
      </c>
      <c r="BC479" s="229" t="str">
        <f t="shared" si="142"/>
        <v/>
      </c>
      <c r="BD479" s="220">
        <f>IF(A479="",0, IF(BK479="S",COUNTIF($BC$17:BC479,BC479),0))</f>
        <v>0</v>
      </c>
      <c r="BE479" s="42">
        <f xml:space="preserve"> IF(Q479&lt;&gt;"",IF(Q479&lt;&gt;"Sense monitor",VLOOKUP(_xlfn.CONCAT(LEFT(Q479,2),IF(BF479="NO",".SA",".AA")),Calculs!$B$41:$C$48,2,FALSE),0),0)</f>
        <v>0</v>
      </c>
      <c r="BF479" s="42" t="str">
        <f t="shared" si="143"/>
        <v>NO</v>
      </c>
      <c r="BG479" s="43" t="str">
        <f t="shared" si="151"/>
        <v/>
      </c>
      <c r="BH479" s="42">
        <f>SUMIF(Calculs!$B$32:$B$36,TRIM(BG479),Calculs!$C$32:$C$36)</f>
        <v>0</v>
      </c>
      <c r="BI479" s="42">
        <f>IF(T479&lt;&gt;"",IF(LEFT(T479,1)="S", SUMIF(Calculs!$B$67:$B$70, TRIM(BG479), Calculs!$C$67:$C$70),0),0)</f>
        <v>0</v>
      </c>
      <c r="BJ479" s="40" t="str">
        <f t="shared" si="152"/>
        <v>N</v>
      </c>
      <c r="BK479" s="219" t="str">
        <f t="shared" si="144"/>
        <v>N</v>
      </c>
      <c r="BL479" s="42">
        <f t="shared" si="153"/>
        <v>0</v>
      </c>
      <c r="BM479" s="42"/>
      <c r="BN479" s="42"/>
      <c r="BO479" s="42">
        <f>IF(B479="",0,IF(AND(BJ479="S",AR479=1), VLOOKUP(B479,Calculs!$B$94:$D$99,3), 0) + IF(AND(BK479="S",BD479=1), VLOOKUP(B479,Calculs!$B$94:$F$99,5), 0))</f>
        <v>0</v>
      </c>
      <c r="BP479" s="40" t="str">
        <f t="shared" si="145"/>
        <v/>
      </c>
      <c r="BQ479" s="219" t="str">
        <f t="shared" si="146"/>
        <v/>
      </c>
      <c r="BR479" s="264" t="str">
        <f t="shared" si="147"/>
        <v/>
      </c>
      <c r="BS479" s="264" t="str">
        <f t="shared" si="148"/>
        <v/>
      </c>
    </row>
    <row r="480" spans="1:71" ht="12.75" customHeight="1">
      <c r="A480" s="217" t="str">
        <f>IF(' Peticions ET'!A470="", "",' Peticions ET'!A470)</f>
        <v/>
      </c>
      <c r="B480" s="167" t="str">
        <f t="shared" si="149"/>
        <v/>
      </c>
      <c r="C480" s="167" t="str">
        <f>IF(' Peticions ET'!B470="", "",' Peticions ET'!B470)</f>
        <v/>
      </c>
      <c r="D480" s="167" t="str">
        <f>IF(' Peticions ET'!C470="", "",' Peticions ET'!C470)</f>
        <v/>
      </c>
      <c r="E480" s="167" t="str">
        <f>IF(' Peticions ET'!D470="", "",' Peticions ET'!D470)</f>
        <v/>
      </c>
      <c r="F480" s="166" t="str">
        <f>IF(' Peticions ET'!E470="", "",' Peticions ET'!E470)</f>
        <v/>
      </c>
      <c r="G480" s="166" t="str">
        <f>IF(' Peticions ET'!F470="", "",' Peticions ET'!F470)</f>
        <v/>
      </c>
      <c r="H480" s="30" t="str">
        <f>IF(' Peticions ET'!G470="", "",' Peticions ET'!G470)</f>
        <v/>
      </c>
      <c r="I480" s="40" t="str">
        <f>IF(' Peticions ET'!H470="", "",' Peticions ET'!H470)</f>
        <v/>
      </c>
      <c r="J480" s="40" t="str">
        <f>IF(' Peticions ET'!I470="", "",' Peticions ET'!I470)</f>
        <v/>
      </c>
      <c r="K480" s="40" t="str">
        <f>IF(' Peticions ET'!J470="", "",' Peticions ET'!J470)</f>
        <v/>
      </c>
      <c r="L480" s="30" t="str">
        <f>IF(' Peticions ET'!K470="", "",' Peticions ET'!K470)</f>
        <v/>
      </c>
      <c r="M480" s="30" t="str">
        <f>IF(' Peticions ET'!L470="", "",' Peticions ET'!L470)</f>
        <v/>
      </c>
      <c r="N480" s="30" t="str">
        <f>IF(' Peticions ET'!M470="", "",' Peticions ET'!M470)</f>
        <v/>
      </c>
      <c r="O480" s="40" t="str">
        <f>IF(' Peticions ET'!O470="", "",' Peticions ET'!O470)</f>
        <v/>
      </c>
      <c r="P480" s="7" t="str">
        <f>IF(' Peticions ET'!N470="", "",' Peticions ET'!N470)</f>
        <v/>
      </c>
      <c r="Q480" s="31" t="str">
        <f>IF(' Peticions ET'!R470="", "",' Peticions ET'!R470)</f>
        <v/>
      </c>
      <c r="R480" s="31" t="str">
        <f>IF(' Peticions ET'!S470="", "",' Peticions ET'!S470)</f>
        <v/>
      </c>
      <c r="S480" t="str">
        <f>IF(' Peticions ET'!P470="", "",' Peticions ET'!P470)</f>
        <v/>
      </c>
      <c r="T480" s="264" t="str">
        <f>IF(' Peticions ET'!Q470="", "",' Peticions ET'!Q470)</f>
        <v/>
      </c>
      <c r="U480" s="1"/>
      <c r="V480" s="1"/>
      <c r="W480" s="3"/>
      <c r="X480" s="31"/>
      <c r="Y480" s="31"/>
      <c r="Z480" s="31"/>
      <c r="AA480" s="32"/>
      <c r="AB480" s="33"/>
      <c r="AC480" s="33"/>
      <c r="AD480" s="33"/>
      <c r="AE480" s="33"/>
      <c r="AF480" s="34"/>
      <c r="AG480" s="34"/>
      <c r="AH480" s="34"/>
      <c r="AI480" s="34"/>
      <c r="AJ480" s="35" t="str">
        <f>IF(' Peticions ET'!Z470="", "",' Peticions ET'!Z470)</f>
        <v/>
      </c>
      <c r="AK480" s="143"/>
      <c r="AL480" s="36"/>
      <c r="AM480" s="37" t="str">
        <f t="shared" si="135"/>
        <v/>
      </c>
      <c r="AN480" s="38" t="str">
        <f t="shared" si="136"/>
        <v/>
      </c>
      <c r="AO480" s="39" t="str">
        <f t="shared" si="137"/>
        <v/>
      </c>
      <c r="AP480" s="40" t="str">
        <f t="shared" si="138"/>
        <v/>
      </c>
      <c r="AQ480" s="229" t="str">
        <f t="shared" si="139"/>
        <v/>
      </c>
      <c r="AR480" s="220">
        <f>IF(A480="",0,IF(BJ480="S",COUNTIF($AQ$17:AQ480,AQ480),0))</f>
        <v>0</v>
      </c>
      <c r="AS480" s="41" t="str">
        <f t="shared" si="150"/>
        <v/>
      </c>
      <c r="AT480" s="42">
        <f xml:space="preserve"> IF(AS480&lt;&gt;"",VLOOKUP(AS480,Calculs!$B$2:$C$34,2,FALSE),0)</f>
        <v>0</v>
      </c>
      <c r="AU480" s="42">
        <f>IF(I480&lt;&gt;"",IF(LEFT(I480,1)="S", Calculs!$C$63,0),0)</f>
        <v>0</v>
      </c>
      <c r="AV480" s="42">
        <f>IF(J480&lt;&gt;"",IF(LEFT(J480,1)="S", Calculs!$C$53,0),0)</f>
        <v>0</v>
      </c>
      <c r="AW480" s="42">
        <f>IF(K480&lt;&gt;"",IF(LEFT(K480,1)="S", Calculs!$C$54,0),0)</f>
        <v>0</v>
      </c>
      <c r="AX480" s="43" t="str">
        <f t="shared" si="140"/>
        <v/>
      </c>
      <c r="AY480" s="43" t="str">
        <f t="shared" si="141"/>
        <v/>
      </c>
      <c r="AZ480" s="43">
        <f>SUMIF(Calculs!$B$2:$B$34,AX480,Calculs!$C$2:$C$34)</f>
        <v>0</v>
      </c>
      <c r="BA480" s="42">
        <f>IF(O480&lt;&gt;"",IF(LEFT(O480,1)="S", Calculs!$C$54,0),0)</f>
        <v>0</v>
      </c>
      <c r="BB480" s="42">
        <f>IF(P480&lt;&gt;"",IF(LEFT(P480,1)="S", Calculs!$C$53,0),0)</f>
        <v>0</v>
      </c>
      <c r="BC480" s="229" t="str">
        <f t="shared" si="142"/>
        <v/>
      </c>
      <c r="BD480" s="220">
        <f>IF(A480="",0, IF(BK480="S",COUNTIF($BC$17:BC480,BC480),0))</f>
        <v>0</v>
      </c>
      <c r="BE480" s="42">
        <f xml:space="preserve"> IF(Q480&lt;&gt;"",IF(Q480&lt;&gt;"Sense monitor",VLOOKUP(_xlfn.CONCAT(LEFT(Q480,2),IF(BF480="NO",".SA",".AA")),Calculs!$B$41:$C$48,2,FALSE),0),0)</f>
        <v>0</v>
      </c>
      <c r="BF480" s="42" t="str">
        <f t="shared" si="143"/>
        <v>NO</v>
      </c>
      <c r="BG480" s="43" t="str">
        <f t="shared" si="151"/>
        <v/>
      </c>
      <c r="BH480" s="42">
        <f>SUMIF(Calculs!$B$32:$B$36,TRIM(BG480),Calculs!$C$32:$C$36)</f>
        <v>0</v>
      </c>
      <c r="BI480" s="42">
        <f>IF(T480&lt;&gt;"",IF(LEFT(T480,1)="S", SUMIF(Calculs!$B$67:$B$70, TRIM(BG480), Calculs!$C$67:$C$70),0),0)</f>
        <v>0</v>
      </c>
      <c r="BJ480" s="40" t="str">
        <f t="shared" si="152"/>
        <v>N</v>
      </c>
      <c r="BK480" s="219" t="str">
        <f t="shared" si="144"/>
        <v>N</v>
      </c>
      <c r="BL480" s="42">
        <f t="shared" si="153"/>
        <v>0</v>
      </c>
      <c r="BM480" s="42"/>
      <c r="BN480" s="42"/>
      <c r="BO480" s="42">
        <f>IF(B480="",0,IF(AND(BJ480="S",AR480=1), VLOOKUP(B480,Calculs!$B$94:$D$99,3), 0) + IF(AND(BK480="S",BD480=1), VLOOKUP(B480,Calculs!$B$94:$F$99,5), 0))</f>
        <v>0</v>
      </c>
      <c r="BP480" s="40" t="str">
        <f t="shared" si="145"/>
        <v/>
      </c>
      <c r="BQ480" s="219" t="str">
        <f t="shared" si="146"/>
        <v/>
      </c>
      <c r="BR480" s="264" t="str">
        <f t="shared" si="147"/>
        <v/>
      </c>
      <c r="BS480" s="264" t="str">
        <f t="shared" si="148"/>
        <v/>
      </c>
    </row>
    <row r="481" spans="1:71" ht="12.75" customHeight="1">
      <c r="A481" s="217" t="str">
        <f>IF(' Peticions ET'!A471="", "",' Peticions ET'!A471)</f>
        <v/>
      </c>
      <c r="B481" s="167" t="str">
        <f t="shared" si="149"/>
        <v/>
      </c>
      <c r="C481" s="167" t="str">
        <f>IF(' Peticions ET'!B471="", "",' Peticions ET'!B471)</f>
        <v/>
      </c>
      <c r="D481" s="167" t="str">
        <f>IF(' Peticions ET'!C471="", "",' Peticions ET'!C471)</f>
        <v/>
      </c>
      <c r="E481" s="167" t="str">
        <f>IF(' Peticions ET'!D471="", "",' Peticions ET'!D471)</f>
        <v/>
      </c>
      <c r="F481" s="166" t="str">
        <f>IF(' Peticions ET'!E471="", "",' Peticions ET'!E471)</f>
        <v/>
      </c>
      <c r="G481" s="166" t="str">
        <f>IF(' Peticions ET'!F471="", "",' Peticions ET'!F471)</f>
        <v/>
      </c>
      <c r="H481" s="30" t="str">
        <f>IF(' Peticions ET'!G471="", "",' Peticions ET'!G471)</f>
        <v/>
      </c>
      <c r="I481" s="40" t="str">
        <f>IF(' Peticions ET'!H471="", "",' Peticions ET'!H471)</f>
        <v/>
      </c>
      <c r="J481" s="40" t="str">
        <f>IF(' Peticions ET'!I471="", "",' Peticions ET'!I471)</f>
        <v/>
      </c>
      <c r="K481" s="40" t="str">
        <f>IF(' Peticions ET'!J471="", "",' Peticions ET'!J471)</f>
        <v/>
      </c>
      <c r="L481" s="30" t="str">
        <f>IF(' Peticions ET'!K471="", "",' Peticions ET'!K471)</f>
        <v/>
      </c>
      <c r="M481" s="30" t="str">
        <f>IF(' Peticions ET'!L471="", "",' Peticions ET'!L471)</f>
        <v/>
      </c>
      <c r="N481" s="30" t="str">
        <f>IF(' Peticions ET'!M471="", "",' Peticions ET'!M471)</f>
        <v/>
      </c>
      <c r="O481" s="40" t="str">
        <f>IF(' Peticions ET'!O471="", "",' Peticions ET'!O471)</f>
        <v/>
      </c>
      <c r="P481" s="7" t="str">
        <f>IF(' Peticions ET'!N471="", "",' Peticions ET'!N471)</f>
        <v/>
      </c>
      <c r="Q481" s="31" t="str">
        <f>IF(' Peticions ET'!R471="", "",' Peticions ET'!R471)</f>
        <v/>
      </c>
      <c r="R481" s="31" t="str">
        <f>IF(' Peticions ET'!S471="", "",' Peticions ET'!S471)</f>
        <v/>
      </c>
      <c r="S481" t="str">
        <f>IF(' Peticions ET'!P471="", "",' Peticions ET'!P471)</f>
        <v/>
      </c>
      <c r="T481" s="264" t="str">
        <f>IF(' Peticions ET'!Q471="", "",' Peticions ET'!Q471)</f>
        <v/>
      </c>
      <c r="U481" s="1"/>
      <c r="V481" s="1"/>
      <c r="W481" s="3"/>
      <c r="X481" s="31"/>
      <c r="Y481" s="31"/>
      <c r="Z481" s="31"/>
      <c r="AA481" s="32"/>
      <c r="AB481" s="33"/>
      <c r="AC481" s="33"/>
      <c r="AD481" s="33"/>
      <c r="AE481" s="33"/>
      <c r="AF481" s="34"/>
      <c r="AG481" s="34"/>
      <c r="AH481" s="34"/>
      <c r="AI481" s="34"/>
      <c r="AJ481" s="35" t="str">
        <f>IF(' Peticions ET'!Z471="", "",' Peticions ET'!Z471)</f>
        <v/>
      </c>
      <c r="AK481" s="143"/>
      <c r="AL481" s="36"/>
      <c r="AM481" s="37" t="str">
        <f t="shared" si="135"/>
        <v/>
      </c>
      <c r="AN481" s="38" t="str">
        <f t="shared" si="136"/>
        <v/>
      </c>
      <c r="AO481" s="39" t="str">
        <f t="shared" si="137"/>
        <v/>
      </c>
      <c r="AP481" s="40" t="str">
        <f t="shared" si="138"/>
        <v/>
      </c>
      <c r="AQ481" s="229" t="str">
        <f t="shared" si="139"/>
        <v/>
      </c>
      <c r="AR481" s="220">
        <f>IF(A481="",0,IF(BJ481="S",COUNTIF($AQ$17:AQ481,AQ481),0))</f>
        <v>0</v>
      </c>
      <c r="AS481" s="41" t="str">
        <f t="shared" si="150"/>
        <v/>
      </c>
      <c r="AT481" s="42">
        <f xml:space="preserve"> IF(AS481&lt;&gt;"",VLOOKUP(AS481,Calculs!$B$2:$C$34,2,FALSE),0)</f>
        <v>0</v>
      </c>
      <c r="AU481" s="42">
        <f>IF(I481&lt;&gt;"",IF(LEFT(I481,1)="S", Calculs!$C$63,0),0)</f>
        <v>0</v>
      </c>
      <c r="AV481" s="42">
        <f>IF(J481&lt;&gt;"",IF(LEFT(J481,1)="S", Calculs!$C$53,0),0)</f>
        <v>0</v>
      </c>
      <c r="AW481" s="42">
        <f>IF(K481&lt;&gt;"",IF(LEFT(K481,1)="S", Calculs!$C$54,0),0)</f>
        <v>0</v>
      </c>
      <c r="AX481" s="43" t="str">
        <f t="shared" si="140"/>
        <v/>
      </c>
      <c r="AY481" s="43" t="str">
        <f t="shared" si="141"/>
        <v/>
      </c>
      <c r="AZ481" s="43">
        <f>SUMIF(Calculs!$B$2:$B$34,AX481,Calculs!$C$2:$C$34)</f>
        <v>0</v>
      </c>
      <c r="BA481" s="42">
        <f>IF(O481&lt;&gt;"",IF(LEFT(O481,1)="S", Calculs!$C$54,0),0)</f>
        <v>0</v>
      </c>
      <c r="BB481" s="42">
        <f>IF(P481&lt;&gt;"",IF(LEFT(P481,1)="S", Calculs!$C$53,0),0)</f>
        <v>0</v>
      </c>
      <c r="BC481" s="229" t="str">
        <f t="shared" si="142"/>
        <v/>
      </c>
      <c r="BD481" s="220">
        <f>IF(A481="",0, IF(BK481="S",COUNTIF($BC$17:BC481,BC481),0))</f>
        <v>0</v>
      </c>
      <c r="BE481" s="42">
        <f xml:space="preserve"> IF(Q481&lt;&gt;"",IF(Q481&lt;&gt;"Sense monitor",VLOOKUP(_xlfn.CONCAT(LEFT(Q481,2),IF(BF481="NO",".SA",".AA")),Calculs!$B$41:$C$48,2,FALSE),0),0)</f>
        <v>0</v>
      </c>
      <c r="BF481" s="42" t="str">
        <f t="shared" si="143"/>
        <v>NO</v>
      </c>
      <c r="BG481" s="43" t="str">
        <f t="shared" si="151"/>
        <v/>
      </c>
      <c r="BH481" s="42">
        <f>SUMIF(Calculs!$B$32:$B$36,TRIM(BG481),Calculs!$C$32:$C$36)</f>
        <v>0</v>
      </c>
      <c r="BI481" s="42">
        <f>IF(T481&lt;&gt;"",IF(LEFT(T481,1)="S", SUMIF(Calculs!$B$67:$B$70, TRIM(BG481), Calculs!$C$67:$C$70),0),0)</f>
        <v>0</v>
      </c>
      <c r="BJ481" s="40" t="str">
        <f t="shared" si="152"/>
        <v>N</v>
      </c>
      <c r="BK481" s="219" t="str">
        <f t="shared" si="144"/>
        <v>N</v>
      </c>
      <c r="BL481" s="42">
        <f t="shared" si="153"/>
        <v>0</v>
      </c>
      <c r="BM481" s="42"/>
      <c r="BN481" s="42"/>
      <c r="BO481" s="42">
        <f>IF(B481="",0,IF(AND(BJ481="S",AR481=1), VLOOKUP(B481,Calculs!$B$94:$D$99,3), 0) + IF(AND(BK481="S",BD481=1), VLOOKUP(B481,Calculs!$B$94:$F$99,5), 0))</f>
        <v>0</v>
      </c>
      <c r="BP481" s="40" t="str">
        <f t="shared" si="145"/>
        <v/>
      </c>
      <c r="BQ481" s="219" t="str">
        <f t="shared" si="146"/>
        <v/>
      </c>
      <c r="BR481" s="264" t="str">
        <f t="shared" si="147"/>
        <v/>
      </c>
      <c r="BS481" s="264" t="str">
        <f t="shared" si="148"/>
        <v/>
      </c>
    </row>
    <row r="482" spans="1:71" ht="12.75" customHeight="1">
      <c r="A482" s="217" t="str">
        <f>IF(' Peticions ET'!A472="", "",' Peticions ET'!A472)</f>
        <v/>
      </c>
      <c r="B482" s="167" t="str">
        <f t="shared" si="149"/>
        <v/>
      </c>
      <c r="C482" s="167" t="str">
        <f>IF(' Peticions ET'!B472="", "",' Peticions ET'!B472)</f>
        <v/>
      </c>
      <c r="D482" s="167" t="str">
        <f>IF(' Peticions ET'!C472="", "",' Peticions ET'!C472)</f>
        <v/>
      </c>
      <c r="E482" s="167" t="str">
        <f>IF(' Peticions ET'!D472="", "",' Peticions ET'!D472)</f>
        <v/>
      </c>
      <c r="F482" s="166" t="str">
        <f>IF(' Peticions ET'!E472="", "",' Peticions ET'!E472)</f>
        <v/>
      </c>
      <c r="G482" s="166" t="str">
        <f>IF(' Peticions ET'!F472="", "",' Peticions ET'!F472)</f>
        <v/>
      </c>
      <c r="H482" s="30" t="str">
        <f>IF(' Peticions ET'!G472="", "",' Peticions ET'!G472)</f>
        <v/>
      </c>
      <c r="I482" s="40" t="str">
        <f>IF(' Peticions ET'!H472="", "",' Peticions ET'!H472)</f>
        <v/>
      </c>
      <c r="J482" s="40" t="str">
        <f>IF(' Peticions ET'!I472="", "",' Peticions ET'!I472)</f>
        <v/>
      </c>
      <c r="K482" s="40" t="str">
        <f>IF(' Peticions ET'!J472="", "",' Peticions ET'!J472)</f>
        <v/>
      </c>
      <c r="L482" s="30" t="str">
        <f>IF(' Peticions ET'!K472="", "",' Peticions ET'!K472)</f>
        <v/>
      </c>
      <c r="M482" s="30" t="str">
        <f>IF(' Peticions ET'!L472="", "",' Peticions ET'!L472)</f>
        <v/>
      </c>
      <c r="N482" s="30" t="str">
        <f>IF(' Peticions ET'!M472="", "",' Peticions ET'!M472)</f>
        <v/>
      </c>
      <c r="O482" s="40" t="str">
        <f>IF(' Peticions ET'!O472="", "",' Peticions ET'!O472)</f>
        <v/>
      </c>
      <c r="P482" s="7" t="str">
        <f>IF(' Peticions ET'!N472="", "",' Peticions ET'!N472)</f>
        <v/>
      </c>
      <c r="Q482" s="31" t="str">
        <f>IF(' Peticions ET'!R472="", "",' Peticions ET'!R472)</f>
        <v/>
      </c>
      <c r="R482" s="31" t="str">
        <f>IF(' Peticions ET'!S472="", "",' Peticions ET'!S472)</f>
        <v/>
      </c>
      <c r="S482" t="str">
        <f>IF(' Peticions ET'!P472="", "",' Peticions ET'!P472)</f>
        <v/>
      </c>
      <c r="T482" s="264" t="str">
        <f>IF(' Peticions ET'!Q472="", "",' Peticions ET'!Q472)</f>
        <v/>
      </c>
      <c r="U482" s="1"/>
      <c r="V482" s="1"/>
      <c r="W482" s="3"/>
      <c r="X482" s="31"/>
      <c r="Y482" s="31"/>
      <c r="Z482" s="31"/>
      <c r="AA482" s="32"/>
      <c r="AB482" s="33"/>
      <c r="AC482" s="33"/>
      <c r="AD482" s="33"/>
      <c r="AE482" s="33"/>
      <c r="AF482" s="34"/>
      <c r="AG482" s="34"/>
      <c r="AH482" s="34"/>
      <c r="AI482" s="34"/>
      <c r="AJ482" s="35" t="str">
        <f>IF(' Peticions ET'!Z472="", "",' Peticions ET'!Z472)</f>
        <v/>
      </c>
      <c r="AK482" s="143"/>
      <c r="AL482" s="36"/>
      <c r="AM482" s="37" t="str">
        <f t="shared" si="135"/>
        <v/>
      </c>
      <c r="AN482" s="38" t="str">
        <f t="shared" si="136"/>
        <v/>
      </c>
      <c r="AO482" s="39" t="str">
        <f t="shared" si="137"/>
        <v/>
      </c>
      <c r="AP482" s="40" t="str">
        <f t="shared" si="138"/>
        <v/>
      </c>
      <c r="AQ482" s="229" t="str">
        <f t="shared" si="139"/>
        <v/>
      </c>
      <c r="AR482" s="220">
        <f>IF(A482="",0,IF(BJ482="S",COUNTIF($AQ$17:AQ482,AQ482),0))</f>
        <v>0</v>
      </c>
      <c r="AS482" s="41" t="str">
        <f t="shared" si="150"/>
        <v/>
      </c>
      <c r="AT482" s="42">
        <f xml:space="preserve"> IF(AS482&lt;&gt;"",VLOOKUP(AS482,Calculs!$B$2:$C$34,2,FALSE),0)</f>
        <v>0</v>
      </c>
      <c r="AU482" s="42">
        <f>IF(I482&lt;&gt;"",IF(LEFT(I482,1)="S", Calculs!$C$63,0),0)</f>
        <v>0</v>
      </c>
      <c r="AV482" s="42">
        <f>IF(J482&lt;&gt;"",IF(LEFT(J482,1)="S", Calculs!$C$53,0),0)</f>
        <v>0</v>
      </c>
      <c r="AW482" s="42">
        <f>IF(K482&lt;&gt;"",IF(LEFT(K482,1)="S", Calculs!$C$54,0),0)</f>
        <v>0</v>
      </c>
      <c r="AX482" s="43" t="str">
        <f t="shared" si="140"/>
        <v/>
      </c>
      <c r="AY482" s="43" t="str">
        <f t="shared" si="141"/>
        <v/>
      </c>
      <c r="AZ482" s="43">
        <f>SUMIF(Calculs!$B$2:$B$34,AX482,Calculs!$C$2:$C$34)</f>
        <v>0</v>
      </c>
      <c r="BA482" s="42">
        <f>IF(O482&lt;&gt;"",IF(LEFT(O482,1)="S", Calculs!$C$54,0),0)</f>
        <v>0</v>
      </c>
      <c r="BB482" s="42">
        <f>IF(P482&lt;&gt;"",IF(LEFT(P482,1)="S", Calculs!$C$53,0),0)</f>
        <v>0</v>
      </c>
      <c r="BC482" s="229" t="str">
        <f t="shared" si="142"/>
        <v/>
      </c>
      <c r="BD482" s="220">
        <f>IF(A482="",0, IF(BK482="S",COUNTIF($BC$17:BC482,BC482),0))</f>
        <v>0</v>
      </c>
      <c r="BE482" s="42">
        <f xml:space="preserve"> IF(Q482&lt;&gt;"",IF(Q482&lt;&gt;"Sense monitor",VLOOKUP(_xlfn.CONCAT(LEFT(Q482,2),IF(BF482="NO",".SA",".AA")),Calculs!$B$41:$C$48,2,FALSE),0),0)</f>
        <v>0</v>
      </c>
      <c r="BF482" s="42" t="str">
        <f t="shared" si="143"/>
        <v>NO</v>
      </c>
      <c r="BG482" s="43" t="str">
        <f t="shared" si="151"/>
        <v/>
      </c>
      <c r="BH482" s="42">
        <f>SUMIF(Calculs!$B$32:$B$36,TRIM(BG482),Calculs!$C$32:$C$36)</f>
        <v>0</v>
      </c>
      <c r="BI482" s="42">
        <f>IF(T482&lt;&gt;"",IF(LEFT(T482,1)="S", SUMIF(Calculs!$B$67:$B$70, TRIM(BG482), Calculs!$C$67:$C$70),0),0)</f>
        <v>0</v>
      </c>
      <c r="BJ482" s="40" t="str">
        <f t="shared" si="152"/>
        <v>N</v>
      </c>
      <c r="BK482" s="219" t="str">
        <f t="shared" si="144"/>
        <v>N</v>
      </c>
      <c r="BL482" s="42">
        <f t="shared" si="153"/>
        <v>0</v>
      </c>
      <c r="BM482" s="42"/>
      <c r="BN482" s="42"/>
      <c r="BO482" s="42">
        <f>IF(B482="",0,IF(AND(BJ482="S",AR482=1), VLOOKUP(B482,Calculs!$B$94:$D$99,3), 0) + IF(AND(BK482="S",BD482=1), VLOOKUP(B482,Calculs!$B$94:$F$99,5), 0))</f>
        <v>0</v>
      </c>
      <c r="BP482" s="40" t="str">
        <f t="shared" si="145"/>
        <v/>
      </c>
      <c r="BQ482" s="219" t="str">
        <f t="shared" si="146"/>
        <v/>
      </c>
      <c r="BR482" s="264" t="str">
        <f t="shared" si="147"/>
        <v/>
      </c>
      <c r="BS482" s="264" t="str">
        <f t="shared" si="148"/>
        <v/>
      </c>
    </row>
    <row r="483" spans="1:71" ht="12.75" customHeight="1">
      <c r="A483" s="217" t="str">
        <f>IF(' Peticions ET'!A473="", "",' Peticions ET'!A473)</f>
        <v/>
      </c>
      <c r="B483" s="167" t="str">
        <f t="shared" si="149"/>
        <v/>
      </c>
      <c r="C483" s="167" t="str">
        <f>IF(' Peticions ET'!B473="", "",' Peticions ET'!B473)</f>
        <v/>
      </c>
      <c r="D483" s="167" t="str">
        <f>IF(' Peticions ET'!C473="", "",' Peticions ET'!C473)</f>
        <v/>
      </c>
      <c r="E483" s="167" t="str">
        <f>IF(' Peticions ET'!D473="", "",' Peticions ET'!D473)</f>
        <v/>
      </c>
      <c r="F483" s="166" t="str">
        <f>IF(' Peticions ET'!E473="", "",' Peticions ET'!E473)</f>
        <v/>
      </c>
      <c r="G483" s="166" t="str">
        <f>IF(' Peticions ET'!F473="", "",' Peticions ET'!F473)</f>
        <v/>
      </c>
      <c r="H483" s="30" t="str">
        <f>IF(' Peticions ET'!G473="", "",' Peticions ET'!G473)</f>
        <v/>
      </c>
      <c r="I483" s="40" t="str">
        <f>IF(' Peticions ET'!H473="", "",' Peticions ET'!H473)</f>
        <v/>
      </c>
      <c r="J483" s="40" t="str">
        <f>IF(' Peticions ET'!I473="", "",' Peticions ET'!I473)</f>
        <v/>
      </c>
      <c r="K483" s="40" t="str">
        <f>IF(' Peticions ET'!J473="", "",' Peticions ET'!J473)</f>
        <v/>
      </c>
      <c r="L483" s="30" t="str">
        <f>IF(' Peticions ET'!K473="", "",' Peticions ET'!K473)</f>
        <v/>
      </c>
      <c r="M483" s="30" t="str">
        <f>IF(' Peticions ET'!L473="", "",' Peticions ET'!L473)</f>
        <v/>
      </c>
      <c r="N483" s="30" t="str">
        <f>IF(' Peticions ET'!M473="", "",' Peticions ET'!M473)</f>
        <v/>
      </c>
      <c r="O483" s="40" t="str">
        <f>IF(' Peticions ET'!O473="", "",' Peticions ET'!O473)</f>
        <v/>
      </c>
      <c r="P483" s="7" t="str">
        <f>IF(' Peticions ET'!N473="", "",' Peticions ET'!N473)</f>
        <v/>
      </c>
      <c r="Q483" s="31" t="str">
        <f>IF(' Peticions ET'!R473="", "",' Peticions ET'!R473)</f>
        <v/>
      </c>
      <c r="R483" s="31" t="str">
        <f>IF(' Peticions ET'!S473="", "",' Peticions ET'!S473)</f>
        <v/>
      </c>
      <c r="S483" t="str">
        <f>IF(' Peticions ET'!P473="", "",' Peticions ET'!P473)</f>
        <v/>
      </c>
      <c r="T483" s="264" t="str">
        <f>IF(' Peticions ET'!Q473="", "",' Peticions ET'!Q473)</f>
        <v/>
      </c>
      <c r="U483" s="1"/>
      <c r="V483" s="1"/>
      <c r="W483" s="3"/>
      <c r="X483" s="31"/>
      <c r="Y483" s="31"/>
      <c r="Z483" s="31"/>
      <c r="AA483" s="32"/>
      <c r="AB483" s="33"/>
      <c r="AC483" s="33"/>
      <c r="AD483" s="33"/>
      <c r="AE483" s="33"/>
      <c r="AF483" s="34"/>
      <c r="AG483" s="34"/>
      <c r="AH483" s="34"/>
      <c r="AI483" s="34"/>
      <c r="AJ483" s="35" t="str">
        <f>IF(' Peticions ET'!Z473="", "",' Peticions ET'!Z473)</f>
        <v/>
      </c>
      <c r="AK483" s="143"/>
      <c r="AL483" s="36"/>
      <c r="AM483" s="37" t="str">
        <f t="shared" si="135"/>
        <v/>
      </c>
      <c r="AN483" s="38" t="str">
        <f t="shared" si="136"/>
        <v/>
      </c>
      <c r="AO483" s="39" t="str">
        <f t="shared" si="137"/>
        <v/>
      </c>
      <c r="AP483" s="40" t="str">
        <f t="shared" si="138"/>
        <v/>
      </c>
      <c r="AQ483" s="229" t="str">
        <f t="shared" si="139"/>
        <v/>
      </c>
      <c r="AR483" s="220">
        <f>IF(A483="",0,IF(BJ483="S",COUNTIF($AQ$17:AQ483,AQ483),0))</f>
        <v>0</v>
      </c>
      <c r="AS483" s="41" t="str">
        <f t="shared" si="150"/>
        <v/>
      </c>
      <c r="AT483" s="42">
        <f xml:space="preserve"> IF(AS483&lt;&gt;"",VLOOKUP(AS483,Calculs!$B$2:$C$34,2,FALSE),0)</f>
        <v>0</v>
      </c>
      <c r="AU483" s="42">
        <f>IF(I483&lt;&gt;"",IF(LEFT(I483,1)="S", Calculs!$C$63,0),0)</f>
        <v>0</v>
      </c>
      <c r="AV483" s="42">
        <f>IF(J483&lt;&gt;"",IF(LEFT(J483,1)="S", Calculs!$C$53,0),0)</f>
        <v>0</v>
      </c>
      <c r="AW483" s="42">
        <f>IF(K483&lt;&gt;"",IF(LEFT(K483,1)="S", Calculs!$C$54,0),0)</f>
        <v>0</v>
      </c>
      <c r="AX483" s="43" t="str">
        <f t="shared" si="140"/>
        <v/>
      </c>
      <c r="AY483" s="43" t="str">
        <f t="shared" si="141"/>
        <v/>
      </c>
      <c r="AZ483" s="43">
        <f>SUMIF(Calculs!$B$2:$B$34,AX483,Calculs!$C$2:$C$34)</f>
        <v>0</v>
      </c>
      <c r="BA483" s="42">
        <f>IF(O483&lt;&gt;"",IF(LEFT(O483,1)="S", Calculs!$C$54,0),0)</f>
        <v>0</v>
      </c>
      <c r="BB483" s="42">
        <f>IF(P483&lt;&gt;"",IF(LEFT(P483,1)="S", Calculs!$C$53,0),0)</f>
        <v>0</v>
      </c>
      <c r="BC483" s="229" t="str">
        <f t="shared" si="142"/>
        <v/>
      </c>
      <c r="BD483" s="220">
        <f>IF(A483="",0, IF(BK483="S",COUNTIF($BC$17:BC483,BC483),0))</f>
        <v>0</v>
      </c>
      <c r="BE483" s="42">
        <f xml:space="preserve"> IF(Q483&lt;&gt;"",IF(Q483&lt;&gt;"Sense monitor",VLOOKUP(_xlfn.CONCAT(LEFT(Q483,2),IF(BF483="NO",".SA",".AA")),Calculs!$B$41:$C$48,2,FALSE),0),0)</f>
        <v>0</v>
      </c>
      <c r="BF483" s="42" t="str">
        <f t="shared" si="143"/>
        <v>NO</v>
      </c>
      <c r="BG483" s="43" t="str">
        <f t="shared" si="151"/>
        <v/>
      </c>
      <c r="BH483" s="42">
        <f>SUMIF(Calculs!$B$32:$B$36,TRIM(BG483),Calculs!$C$32:$C$36)</f>
        <v>0</v>
      </c>
      <c r="BI483" s="42">
        <f>IF(T483&lt;&gt;"",IF(LEFT(T483,1)="S", SUMIF(Calculs!$B$67:$B$70, TRIM(BG483), Calculs!$C$67:$C$70),0),0)</f>
        <v>0</v>
      </c>
      <c r="BJ483" s="40" t="str">
        <f t="shared" si="152"/>
        <v>N</v>
      </c>
      <c r="BK483" s="219" t="str">
        <f t="shared" si="144"/>
        <v>N</v>
      </c>
      <c r="BL483" s="42">
        <f t="shared" si="153"/>
        <v>0</v>
      </c>
      <c r="BM483" s="42"/>
      <c r="BN483" s="42"/>
      <c r="BO483" s="42">
        <f>IF(B483="",0,IF(AND(BJ483="S",AR483=1), VLOOKUP(B483,Calculs!$B$94:$D$99,3), 0) + IF(AND(BK483="S",BD483=1), VLOOKUP(B483,Calculs!$B$94:$F$99,5), 0))</f>
        <v>0</v>
      </c>
      <c r="BP483" s="40" t="str">
        <f t="shared" si="145"/>
        <v/>
      </c>
      <c r="BQ483" s="219" t="str">
        <f t="shared" si="146"/>
        <v/>
      </c>
      <c r="BR483" s="264" t="str">
        <f t="shared" si="147"/>
        <v/>
      </c>
      <c r="BS483" s="264" t="str">
        <f t="shared" si="148"/>
        <v/>
      </c>
    </row>
    <row r="484" spans="1:71" ht="12.75" customHeight="1">
      <c r="A484" s="217" t="str">
        <f>IF(' Peticions ET'!A474="", "",' Peticions ET'!A474)</f>
        <v/>
      </c>
      <c r="B484" s="167" t="str">
        <f t="shared" si="149"/>
        <v/>
      </c>
      <c r="C484" s="167" t="str">
        <f>IF(' Peticions ET'!B474="", "",' Peticions ET'!B474)</f>
        <v/>
      </c>
      <c r="D484" s="167" t="str">
        <f>IF(' Peticions ET'!C474="", "",' Peticions ET'!C474)</f>
        <v/>
      </c>
      <c r="E484" s="167" t="str">
        <f>IF(' Peticions ET'!D474="", "",' Peticions ET'!D474)</f>
        <v/>
      </c>
      <c r="F484" s="166" t="str">
        <f>IF(' Peticions ET'!E474="", "",' Peticions ET'!E474)</f>
        <v/>
      </c>
      <c r="G484" s="166" t="str">
        <f>IF(' Peticions ET'!F474="", "",' Peticions ET'!F474)</f>
        <v/>
      </c>
      <c r="H484" s="30" t="str">
        <f>IF(' Peticions ET'!G474="", "",' Peticions ET'!G474)</f>
        <v/>
      </c>
      <c r="I484" s="40" t="str">
        <f>IF(' Peticions ET'!H474="", "",' Peticions ET'!H474)</f>
        <v/>
      </c>
      <c r="J484" s="40" t="str">
        <f>IF(' Peticions ET'!I474="", "",' Peticions ET'!I474)</f>
        <v/>
      </c>
      <c r="K484" s="40" t="str">
        <f>IF(' Peticions ET'!J474="", "",' Peticions ET'!J474)</f>
        <v/>
      </c>
      <c r="L484" s="30" t="str">
        <f>IF(' Peticions ET'!K474="", "",' Peticions ET'!K474)</f>
        <v/>
      </c>
      <c r="M484" s="30" t="str">
        <f>IF(' Peticions ET'!L474="", "",' Peticions ET'!L474)</f>
        <v/>
      </c>
      <c r="N484" s="30" t="str">
        <f>IF(' Peticions ET'!M474="", "",' Peticions ET'!M474)</f>
        <v/>
      </c>
      <c r="O484" s="40" t="str">
        <f>IF(' Peticions ET'!O474="", "",' Peticions ET'!O474)</f>
        <v/>
      </c>
      <c r="P484" s="7" t="str">
        <f>IF(' Peticions ET'!N474="", "",' Peticions ET'!N474)</f>
        <v/>
      </c>
      <c r="Q484" s="31" t="str">
        <f>IF(' Peticions ET'!R474="", "",' Peticions ET'!R474)</f>
        <v/>
      </c>
      <c r="R484" s="31" t="str">
        <f>IF(' Peticions ET'!S474="", "",' Peticions ET'!S474)</f>
        <v/>
      </c>
      <c r="S484" t="str">
        <f>IF(' Peticions ET'!P474="", "",' Peticions ET'!P474)</f>
        <v/>
      </c>
      <c r="T484" s="264" t="str">
        <f>IF(' Peticions ET'!Q474="", "",' Peticions ET'!Q474)</f>
        <v/>
      </c>
      <c r="U484" s="1"/>
      <c r="V484" s="1"/>
      <c r="W484" s="3"/>
      <c r="X484" s="31"/>
      <c r="Y484" s="31"/>
      <c r="Z484" s="31"/>
      <c r="AA484" s="32"/>
      <c r="AB484" s="33"/>
      <c r="AC484" s="33"/>
      <c r="AD484" s="33"/>
      <c r="AE484" s="33"/>
      <c r="AF484" s="34"/>
      <c r="AG484" s="34"/>
      <c r="AH484" s="34"/>
      <c r="AI484" s="34"/>
      <c r="AJ484" s="35" t="str">
        <f>IF(' Peticions ET'!Z474="", "",' Peticions ET'!Z474)</f>
        <v/>
      </c>
      <c r="AK484" s="143"/>
      <c r="AL484" s="36"/>
      <c r="AM484" s="37" t="str">
        <f t="shared" si="135"/>
        <v/>
      </c>
      <c r="AN484" s="38" t="str">
        <f t="shared" si="136"/>
        <v/>
      </c>
      <c r="AO484" s="39" t="str">
        <f t="shared" si="137"/>
        <v/>
      </c>
      <c r="AP484" s="40" t="str">
        <f t="shared" si="138"/>
        <v/>
      </c>
      <c r="AQ484" s="229" t="str">
        <f t="shared" si="139"/>
        <v/>
      </c>
      <c r="AR484" s="220">
        <f>IF(A484="",0,IF(BJ484="S",COUNTIF($AQ$17:AQ484,AQ484),0))</f>
        <v>0</v>
      </c>
      <c r="AS484" s="41" t="str">
        <f t="shared" si="150"/>
        <v/>
      </c>
      <c r="AT484" s="42">
        <f xml:space="preserve"> IF(AS484&lt;&gt;"",VLOOKUP(AS484,Calculs!$B$2:$C$34,2,FALSE),0)</f>
        <v>0</v>
      </c>
      <c r="AU484" s="42">
        <f>IF(I484&lt;&gt;"",IF(LEFT(I484,1)="S", Calculs!$C$63,0),0)</f>
        <v>0</v>
      </c>
      <c r="AV484" s="42">
        <f>IF(J484&lt;&gt;"",IF(LEFT(J484,1)="S", Calculs!$C$53,0),0)</f>
        <v>0</v>
      </c>
      <c r="AW484" s="42">
        <f>IF(K484&lt;&gt;"",IF(LEFT(K484,1)="S", Calculs!$C$54,0),0)</f>
        <v>0</v>
      </c>
      <c r="AX484" s="43" t="str">
        <f t="shared" si="140"/>
        <v/>
      </c>
      <c r="AY484" s="43" t="str">
        <f t="shared" si="141"/>
        <v/>
      </c>
      <c r="AZ484" s="43">
        <f>SUMIF(Calculs!$B$2:$B$34,AX484,Calculs!$C$2:$C$34)</f>
        <v>0</v>
      </c>
      <c r="BA484" s="42">
        <f>IF(O484&lt;&gt;"",IF(LEFT(O484,1)="S", Calculs!$C$54,0),0)</f>
        <v>0</v>
      </c>
      <c r="BB484" s="42">
        <f>IF(P484&lt;&gt;"",IF(LEFT(P484,1)="S", Calculs!$C$53,0),0)</f>
        <v>0</v>
      </c>
      <c r="BC484" s="229" t="str">
        <f t="shared" si="142"/>
        <v/>
      </c>
      <c r="BD484" s="220">
        <f>IF(A484="",0, IF(BK484="S",COUNTIF($BC$17:BC484,BC484),0))</f>
        <v>0</v>
      </c>
      <c r="BE484" s="42">
        <f xml:space="preserve"> IF(Q484&lt;&gt;"",IF(Q484&lt;&gt;"Sense monitor",VLOOKUP(_xlfn.CONCAT(LEFT(Q484,2),IF(BF484="NO",".SA",".AA")),Calculs!$B$41:$C$48,2,FALSE),0),0)</f>
        <v>0</v>
      </c>
      <c r="BF484" s="42" t="str">
        <f t="shared" si="143"/>
        <v>NO</v>
      </c>
      <c r="BG484" s="43" t="str">
        <f t="shared" si="151"/>
        <v/>
      </c>
      <c r="BH484" s="42">
        <f>SUMIF(Calculs!$B$32:$B$36,TRIM(BG484),Calculs!$C$32:$C$36)</f>
        <v>0</v>
      </c>
      <c r="BI484" s="42">
        <f>IF(T484&lt;&gt;"",IF(LEFT(T484,1)="S", SUMIF(Calculs!$B$67:$B$70, TRIM(BG484), Calculs!$C$67:$C$70),0),0)</f>
        <v>0</v>
      </c>
      <c r="BJ484" s="40" t="str">
        <f t="shared" si="152"/>
        <v>N</v>
      </c>
      <c r="BK484" s="219" t="str">
        <f t="shared" si="144"/>
        <v>N</v>
      </c>
      <c r="BL484" s="42">
        <f t="shared" si="153"/>
        <v>0</v>
      </c>
      <c r="BM484" s="42"/>
      <c r="BN484" s="42"/>
      <c r="BO484" s="42">
        <f>IF(B484="",0,IF(AND(BJ484="S",AR484=1), VLOOKUP(B484,Calculs!$B$94:$D$99,3), 0) + IF(AND(BK484="S",BD484=1), VLOOKUP(B484,Calculs!$B$94:$F$99,5), 0))</f>
        <v>0</v>
      </c>
      <c r="BP484" s="40" t="str">
        <f t="shared" si="145"/>
        <v/>
      </c>
      <c r="BQ484" s="219" t="str">
        <f t="shared" si="146"/>
        <v/>
      </c>
      <c r="BR484" s="264" t="str">
        <f t="shared" si="147"/>
        <v/>
      </c>
      <c r="BS484" s="264" t="str">
        <f t="shared" si="148"/>
        <v/>
      </c>
    </row>
    <row r="485" spans="1:71" ht="12.75" customHeight="1">
      <c r="A485" s="217" t="str">
        <f>IF(' Peticions ET'!A475="", "",' Peticions ET'!A475)</f>
        <v/>
      </c>
      <c r="B485" s="167" t="str">
        <f t="shared" si="149"/>
        <v/>
      </c>
      <c r="C485" s="167" t="str">
        <f>IF(' Peticions ET'!B475="", "",' Peticions ET'!B475)</f>
        <v/>
      </c>
      <c r="D485" s="167" t="str">
        <f>IF(' Peticions ET'!C475="", "",' Peticions ET'!C475)</f>
        <v/>
      </c>
      <c r="E485" s="167" t="str">
        <f>IF(' Peticions ET'!D475="", "",' Peticions ET'!D475)</f>
        <v/>
      </c>
      <c r="F485" s="166" t="str">
        <f>IF(' Peticions ET'!E475="", "",' Peticions ET'!E475)</f>
        <v/>
      </c>
      <c r="G485" s="166" t="str">
        <f>IF(' Peticions ET'!F475="", "",' Peticions ET'!F475)</f>
        <v/>
      </c>
      <c r="H485" s="30" t="str">
        <f>IF(' Peticions ET'!G475="", "",' Peticions ET'!G475)</f>
        <v/>
      </c>
      <c r="I485" s="40" t="str">
        <f>IF(' Peticions ET'!H475="", "",' Peticions ET'!H475)</f>
        <v/>
      </c>
      <c r="J485" s="40" t="str">
        <f>IF(' Peticions ET'!I475="", "",' Peticions ET'!I475)</f>
        <v/>
      </c>
      <c r="K485" s="40" t="str">
        <f>IF(' Peticions ET'!J475="", "",' Peticions ET'!J475)</f>
        <v/>
      </c>
      <c r="L485" s="30" t="str">
        <f>IF(' Peticions ET'!K475="", "",' Peticions ET'!K475)</f>
        <v/>
      </c>
      <c r="M485" s="30" t="str">
        <f>IF(' Peticions ET'!L475="", "",' Peticions ET'!L475)</f>
        <v/>
      </c>
      <c r="N485" s="30" t="str">
        <f>IF(' Peticions ET'!M475="", "",' Peticions ET'!M475)</f>
        <v/>
      </c>
      <c r="O485" s="40" t="str">
        <f>IF(' Peticions ET'!O475="", "",' Peticions ET'!O475)</f>
        <v/>
      </c>
      <c r="P485" s="7" t="str">
        <f>IF(' Peticions ET'!N475="", "",' Peticions ET'!N475)</f>
        <v/>
      </c>
      <c r="Q485" s="31" t="str">
        <f>IF(' Peticions ET'!R475="", "",' Peticions ET'!R475)</f>
        <v/>
      </c>
      <c r="R485" s="31" t="str">
        <f>IF(' Peticions ET'!S475="", "",' Peticions ET'!S475)</f>
        <v/>
      </c>
      <c r="S485" t="str">
        <f>IF(' Peticions ET'!P475="", "",' Peticions ET'!P475)</f>
        <v/>
      </c>
      <c r="T485" s="264" t="str">
        <f>IF(' Peticions ET'!Q475="", "",' Peticions ET'!Q475)</f>
        <v/>
      </c>
      <c r="U485" s="1"/>
      <c r="V485" s="1"/>
      <c r="W485" s="3"/>
      <c r="X485" s="31"/>
      <c r="Y485" s="31"/>
      <c r="Z485" s="31"/>
      <c r="AA485" s="32"/>
      <c r="AB485" s="33"/>
      <c r="AC485" s="33"/>
      <c r="AD485" s="33"/>
      <c r="AE485" s="33"/>
      <c r="AF485" s="34"/>
      <c r="AG485" s="34"/>
      <c r="AH485" s="34"/>
      <c r="AI485" s="34"/>
      <c r="AJ485" s="35" t="str">
        <f>IF(' Peticions ET'!Z475="", "",' Peticions ET'!Z475)</f>
        <v/>
      </c>
      <c r="AK485" s="143"/>
      <c r="AL485" s="36"/>
      <c r="AM485" s="37" t="str">
        <f t="shared" si="135"/>
        <v/>
      </c>
      <c r="AN485" s="38" t="str">
        <f t="shared" si="136"/>
        <v/>
      </c>
      <c r="AO485" s="39" t="str">
        <f t="shared" si="137"/>
        <v/>
      </c>
      <c r="AP485" s="40" t="str">
        <f t="shared" si="138"/>
        <v/>
      </c>
      <c r="AQ485" s="229" t="str">
        <f t="shared" si="139"/>
        <v/>
      </c>
      <c r="AR485" s="220">
        <f>IF(A485="",0,IF(BJ485="S",COUNTIF($AQ$17:AQ485,AQ485),0))</f>
        <v>0</v>
      </c>
      <c r="AS485" s="41" t="str">
        <f t="shared" si="150"/>
        <v/>
      </c>
      <c r="AT485" s="42">
        <f xml:space="preserve"> IF(AS485&lt;&gt;"",VLOOKUP(AS485,Calculs!$B$2:$C$34,2,FALSE),0)</f>
        <v>0</v>
      </c>
      <c r="AU485" s="42">
        <f>IF(I485&lt;&gt;"",IF(LEFT(I485,1)="S", Calculs!$C$63,0),0)</f>
        <v>0</v>
      </c>
      <c r="AV485" s="42">
        <f>IF(J485&lt;&gt;"",IF(LEFT(J485,1)="S", Calculs!$C$53,0),0)</f>
        <v>0</v>
      </c>
      <c r="AW485" s="42">
        <f>IF(K485&lt;&gt;"",IF(LEFT(K485,1)="S", Calculs!$C$54,0),0)</f>
        <v>0</v>
      </c>
      <c r="AX485" s="43" t="str">
        <f t="shared" si="140"/>
        <v/>
      </c>
      <c r="AY485" s="43" t="str">
        <f t="shared" si="141"/>
        <v/>
      </c>
      <c r="AZ485" s="43">
        <f>SUMIF(Calculs!$B$2:$B$34,AX485,Calculs!$C$2:$C$34)</f>
        <v>0</v>
      </c>
      <c r="BA485" s="42">
        <f>IF(O485&lt;&gt;"",IF(LEFT(O485,1)="S", Calculs!$C$54,0),0)</f>
        <v>0</v>
      </c>
      <c r="BB485" s="42">
        <f>IF(P485&lt;&gt;"",IF(LEFT(P485,1)="S", Calculs!$C$53,0),0)</f>
        <v>0</v>
      </c>
      <c r="BC485" s="229" t="str">
        <f t="shared" si="142"/>
        <v/>
      </c>
      <c r="BD485" s="220">
        <f>IF(A485="",0, IF(BK485="S",COUNTIF($BC$17:BC485,BC485),0))</f>
        <v>0</v>
      </c>
      <c r="BE485" s="42">
        <f xml:space="preserve"> IF(Q485&lt;&gt;"",IF(Q485&lt;&gt;"Sense monitor",VLOOKUP(_xlfn.CONCAT(LEFT(Q485,2),IF(BF485="NO",".SA",".AA")),Calculs!$B$41:$C$48,2,FALSE),0),0)</f>
        <v>0</v>
      </c>
      <c r="BF485" s="42" t="str">
        <f t="shared" si="143"/>
        <v>NO</v>
      </c>
      <c r="BG485" s="43" t="str">
        <f t="shared" si="151"/>
        <v/>
      </c>
      <c r="BH485" s="42">
        <f>SUMIF(Calculs!$B$32:$B$36,TRIM(BG485),Calculs!$C$32:$C$36)</f>
        <v>0</v>
      </c>
      <c r="BI485" s="42">
        <f>IF(T485&lt;&gt;"",IF(LEFT(T485,1)="S", SUMIF(Calculs!$B$67:$B$70, TRIM(BG485), Calculs!$C$67:$C$70),0),0)</f>
        <v>0</v>
      </c>
      <c r="BJ485" s="40" t="str">
        <f t="shared" si="152"/>
        <v>N</v>
      </c>
      <c r="BK485" s="219" t="str">
        <f t="shared" si="144"/>
        <v>N</v>
      </c>
      <c r="BL485" s="42">
        <f t="shared" si="153"/>
        <v>0</v>
      </c>
      <c r="BM485" s="42"/>
      <c r="BN485" s="42"/>
      <c r="BO485" s="42">
        <f>IF(B485="",0,IF(AND(BJ485="S",AR485=1), VLOOKUP(B485,Calculs!$B$94:$D$99,3), 0) + IF(AND(BK485="S",BD485=1), VLOOKUP(B485,Calculs!$B$94:$F$99,5), 0))</f>
        <v>0</v>
      </c>
      <c r="BP485" s="40" t="str">
        <f t="shared" si="145"/>
        <v/>
      </c>
      <c r="BQ485" s="219" t="str">
        <f t="shared" si="146"/>
        <v/>
      </c>
      <c r="BR485" s="264" t="str">
        <f t="shared" si="147"/>
        <v/>
      </c>
      <c r="BS485" s="264" t="str">
        <f t="shared" si="148"/>
        <v/>
      </c>
    </row>
    <row r="486" spans="1:71" ht="12.75" customHeight="1">
      <c r="A486" s="217" t="str">
        <f>IF(' Peticions ET'!A476="", "",' Peticions ET'!A476)</f>
        <v/>
      </c>
      <c r="B486" s="167" t="str">
        <f t="shared" si="149"/>
        <v/>
      </c>
      <c r="C486" s="167" t="str">
        <f>IF(' Peticions ET'!B476="", "",' Peticions ET'!B476)</f>
        <v/>
      </c>
      <c r="D486" s="167" t="str">
        <f>IF(' Peticions ET'!C476="", "",' Peticions ET'!C476)</f>
        <v/>
      </c>
      <c r="E486" s="167" t="str">
        <f>IF(' Peticions ET'!D476="", "",' Peticions ET'!D476)</f>
        <v/>
      </c>
      <c r="F486" s="166" t="str">
        <f>IF(' Peticions ET'!E476="", "",' Peticions ET'!E476)</f>
        <v/>
      </c>
      <c r="G486" s="166" t="str">
        <f>IF(' Peticions ET'!F476="", "",' Peticions ET'!F476)</f>
        <v/>
      </c>
      <c r="H486" s="30" t="str">
        <f>IF(' Peticions ET'!G476="", "",' Peticions ET'!G476)</f>
        <v/>
      </c>
      <c r="I486" s="40" t="str">
        <f>IF(' Peticions ET'!H476="", "",' Peticions ET'!H476)</f>
        <v/>
      </c>
      <c r="J486" s="40" t="str">
        <f>IF(' Peticions ET'!I476="", "",' Peticions ET'!I476)</f>
        <v/>
      </c>
      <c r="K486" s="40" t="str">
        <f>IF(' Peticions ET'!J476="", "",' Peticions ET'!J476)</f>
        <v/>
      </c>
      <c r="L486" s="30" t="str">
        <f>IF(' Peticions ET'!K476="", "",' Peticions ET'!K476)</f>
        <v/>
      </c>
      <c r="M486" s="30" t="str">
        <f>IF(' Peticions ET'!L476="", "",' Peticions ET'!L476)</f>
        <v/>
      </c>
      <c r="N486" s="30" t="str">
        <f>IF(' Peticions ET'!M476="", "",' Peticions ET'!M476)</f>
        <v/>
      </c>
      <c r="O486" s="40" t="str">
        <f>IF(' Peticions ET'!O476="", "",' Peticions ET'!O476)</f>
        <v/>
      </c>
      <c r="P486" s="7" t="str">
        <f>IF(' Peticions ET'!N476="", "",' Peticions ET'!N476)</f>
        <v/>
      </c>
      <c r="Q486" s="31" t="str">
        <f>IF(' Peticions ET'!R476="", "",' Peticions ET'!R476)</f>
        <v/>
      </c>
      <c r="R486" s="31" t="str">
        <f>IF(' Peticions ET'!S476="", "",' Peticions ET'!S476)</f>
        <v/>
      </c>
      <c r="S486" t="str">
        <f>IF(' Peticions ET'!P476="", "",' Peticions ET'!P476)</f>
        <v/>
      </c>
      <c r="T486" s="264" t="str">
        <f>IF(' Peticions ET'!Q476="", "",' Peticions ET'!Q476)</f>
        <v/>
      </c>
      <c r="U486" s="1"/>
      <c r="V486" s="1"/>
      <c r="W486" s="3"/>
      <c r="X486" s="31"/>
      <c r="Y486" s="31"/>
      <c r="Z486" s="31"/>
      <c r="AA486" s="32"/>
      <c r="AB486" s="33"/>
      <c r="AC486" s="33"/>
      <c r="AD486" s="33"/>
      <c r="AE486" s="33"/>
      <c r="AF486" s="34"/>
      <c r="AG486" s="34"/>
      <c r="AH486" s="34"/>
      <c r="AI486" s="34"/>
      <c r="AJ486" s="35" t="str">
        <f>IF(' Peticions ET'!Z476="", "",' Peticions ET'!Z476)</f>
        <v/>
      </c>
      <c r="AK486" s="143"/>
      <c r="AL486" s="36"/>
      <c r="AM486" s="37" t="str">
        <f t="shared" si="135"/>
        <v/>
      </c>
      <c r="AN486" s="38" t="str">
        <f t="shared" si="136"/>
        <v/>
      </c>
      <c r="AO486" s="39" t="str">
        <f t="shared" si="137"/>
        <v/>
      </c>
      <c r="AP486" s="40" t="str">
        <f t="shared" si="138"/>
        <v/>
      </c>
      <c r="AQ486" s="229" t="str">
        <f t="shared" si="139"/>
        <v/>
      </c>
      <c r="AR486" s="220">
        <f>IF(A486="",0,IF(BJ486="S",COUNTIF($AQ$17:AQ486,AQ486),0))</f>
        <v>0</v>
      </c>
      <c r="AS486" s="41" t="str">
        <f t="shared" si="150"/>
        <v/>
      </c>
      <c r="AT486" s="42">
        <f xml:space="preserve"> IF(AS486&lt;&gt;"",VLOOKUP(AS486,Calculs!$B$2:$C$34,2,FALSE),0)</f>
        <v>0</v>
      </c>
      <c r="AU486" s="42">
        <f>IF(I486&lt;&gt;"",IF(LEFT(I486,1)="S", Calculs!$C$63,0),0)</f>
        <v>0</v>
      </c>
      <c r="AV486" s="42">
        <f>IF(J486&lt;&gt;"",IF(LEFT(J486,1)="S", Calculs!$C$53,0),0)</f>
        <v>0</v>
      </c>
      <c r="AW486" s="42">
        <f>IF(K486&lt;&gt;"",IF(LEFT(K486,1)="S", Calculs!$C$54,0),0)</f>
        <v>0</v>
      </c>
      <c r="AX486" s="43" t="str">
        <f t="shared" si="140"/>
        <v/>
      </c>
      <c r="AY486" s="43" t="str">
        <f t="shared" si="141"/>
        <v/>
      </c>
      <c r="AZ486" s="43">
        <f>SUMIF(Calculs!$B$2:$B$34,AX486,Calculs!$C$2:$C$34)</f>
        <v>0</v>
      </c>
      <c r="BA486" s="42">
        <f>IF(O486&lt;&gt;"",IF(LEFT(O486,1)="S", Calculs!$C$54,0),0)</f>
        <v>0</v>
      </c>
      <c r="BB486" s="42">
        <f>IF(P486&lt;&gt;"",IF(LEFT(P486,1)="S", Calculs!$C$53,0),0)</f>
        <v>0</v>
      </c>
      <c r="BC486" s="229" t="str">
        <f t="shared" si="142"/>
        <v/>
      </c>
      <c r="BD486" s="220">
        <f>IF(A486="",0, IF(BK486="S",COUNTIF($BC$17:BC486,BC486),0))</f>
        <v>0</v>
      </c>
      <c r="BE486" s="42">
        <f xml:space="preserve"> IF(Q486&lt;&gt;"",IF(Q486&lt;&gt;"Sense monitor",VLOOKUP(_xlfn.CONCAT(LEFT(Q486,2),IF(BF486="NO",".SA",".AA")),Calculs!$B$41:$C$48,2,FALSE),0),0)</f>
        <v>0</v>
      </c>
      <c r="BF486" s="42" t="str">
        <f t="shared" si="143"/>
        <v>NO</v>
      </c>
      <c r="BG486" s="43" t="str">
        <f t="shared" si="151"/>
        <v/>
      </c>
      <c r="BH486" s="42">
        <f>SUMIF(Calculs!$B$32:$B$36,TRIM(BG486),Calculs!$C$32:$C$36)</f>
        <v>0</v>
      </c>
      <c r="BI486" s="42">
        <f>IF(T486&lt;&gt;"",IF(LEFT(T486,1)="S", SUMIF(Calculs!$B$67:$B$70, TRIM(BG486), Calculs!$C$67:$C$70),0),0)</f>
        <v>0</v>
      </c>
      <c r="BJ486" s="40" t="str">
        <f t="shared" si="152"/>
        <v>N</v>
      </c>
      <c r="BK486" s="219" t="str">
        <f t="shared" si="144"/>
        <v>N</v>
      </c>
      <c r="BL486" s="42">
        <f t="shared" si="153"/>
        <v>0</v>
      </c>
      <c r="BM486" s="42"/>
      <c r="BN486" s="42"/>
      <c r="BO486" s="42">
        <f>IF(B486="",0,IF(AND(BJ486="S",AR486=1), VLOOKUP(B486,Calculs!$B$94:$D$99,3), 0) + IF(AND(BK486="S",BD486=1), VLOOKUP(B486,Calculs!$B$94:$F$99,5), 0))</f>
        <v>0</v>
      </c>
      <c r="BP486" s="40" t="str">
        <f t="shared" si="145"/>
        <v/>
      </c>
      <c r="BQ486" s="219" t="str">
        <f t="shared" si="146"/>
        <v/>
      </c>
      <c r="BR486" s="264" t="str">
        <f t="shared" si="147"/>
        <v/>
      </c>
      <c r="BS486" s="264" t="str">
        <f t="shared" si="148"/>
        <v/>
      </c>
    </row>
    <row r="487" spans="1:71" ht="12.75" customHeight="1">
      <c r="A487" s="217" t="str">
        <f>IF(' Peticions ET'!A477="", "",' Peticions ET'!A477)</f>
        <v/>
      </c>
      <c r="B487" s="167" t="str">
        <f t="shared" si="149"/>
        <v/>
      </c>
      <c r="C487" s="167" t="str">
        <f>IF(' Peticions ET'!B477="", "",' Peticions ET'!B477)</f>
        <v/>
      </c>
      <c r="D487" s="167" t="str">
        <f>IF(' Peticions ET'!C477="", "",' Peticions ET'!C477)</f>
        <v/>
      </c>
      <c r="E487" s="167" t="str">
        <f>IF(' Peticions ET'!D477="", "",' Peticions ET'!D477)</f>
        <v/>
      </c>
      <c r="F487" s="166" t="str">
        <f>IF(' Peticions ET'!E477="", "",' Peticions ET'!E477)</f>
        <v/>
      </c>
      <c r="G487" s="166" t="str">
        <f>IF(' Peticions ET'!F477="", "",' Peticions ET'!F477)</f>
        <v/>
      </c>
      <c r="H487" s="30" t="str">
        <f>IF(' Peticions ET'!G477="", "",' Peticions ET'!G477)</f>
        <v/>
      </c>
      <c r="I487" s="40" t="str">
        <f>IF(' Peticions ET'!H477="", "",' Peticions ET'!H477)</f>
        <v/>
      </c>
      <c r="J487" s="40" t="str">
        <f>IF(' Peticions ET'!I477="", "",' Peticions ET'!I477)</f>
        <v/>
      </c>
      <c r="K487" s="40" t="str">
        <f>IF(' Peticions ET'!J477="", "",' Peticions ET'!J477)</f>
        <v/>
      </c>
      <c r="L487" s="30" t="str">
        <f>IF(' Peticions ET'!K477="", "",' Peticions ET'!K477)</f>
        <v/>
      </c>
      <c r="M487" s="30" t="str">
        <f>IF(' Peticions ET'!L477="", "",' Peticions ET'!L477)</f>
        <v/>
      </c>
      <c r="N487" s="30" t="str">
        <f>IF(' Peticions ET'!M477="", "",' Peticions ET'!M477)</f>
        <v/>
      </c>
      <c r="O487" s="40" t="str">
        <f>IF(' Peticions ET'!O477="", "",' Peticions ET'!O477)</f>
        <v/>
      </c>
      <c r="P487" s="7" t="str">
        <f>IF(' Peticions ET'!N477="", "",' Peticions ET'!N477)</f>
        <v/>
      </c>
      <c r="Q487" s="31" t="str">
        <f>IF(' Peticions ET'!R477="", "",' Peticions ET'!R477)</f>
        <v/>
      </c>
      <c r="R487" s="31" t="str">
        <f>IF(' Peticions ET'!S477="", "",' Peticions ET'!S477)</f>
        <v/>
      </c>
      <c r="S487" t="str">
        <f>IF(' Peticions ET'!P477="", "",' Peticions ET'!P477)</f>
        <v/>
      </c>
      <c r="T487" s="264" t="str">
        <f>IF(' Peticions ET'!Q477="", "",' Peticions ET'!Q477)</f>
        <v/>
      </c>
      <c r="U487" s="1"/>
      <c r="V487" s="1"/>
      <c r="W487" s="3"/>
      <c r="X487" s="31"/>
      <c r="Y487" s="31"/>
      <c r="Z487" s="31"/>
      <c r="AA487" s="32"/>
      <c r="AB487" s="33"/>
      <c r="AC487" s="33"/>
      <c r="AD487" s="33"/>
      <c r="AE487" s="33"/>
      <c r="AF487" s="34"/>
      <c r="AG487" s="34"/>
      <c r="AH487" s="34"/>
      <c r="AI487" s="34"/>
      <c r="AJ487" s="35" t="str">
        <f>IF(' Peticions ET'!Z477="", "",' Peticions ET'!Z477)</f>
        <v/>
      </c>
      <c r="AK487" s="143"/>
      <c r="AL487" s="36"/>
      <c r="AM487" s="37" t="str">
        <f t="shared" si="135"/>
        <v/>
      </c>
      <c r="AN487" s="38" t="str">
        <f t="shared" si="136"/>
        <v/>
      </c>
      <c r="AO487" s="39" t="str">
        <f t="shared" si="137"/>
        <v/>
      </c>
      <c r="AP487" s="40" t="str">
        <f t="shared" si="138"/>
        <v/>
      </c>
      <c r="AQ487" s="229" t="str">
        <f t="shared" si="139"/>
        <v/>
      </c>
      <c r="AR487" s="220">
        <f>IF(A487="",0,IF(BJ487="S",COUNTIF($AQ$17:AQ487,AQ487),0))</f>
        <v>0</v>
      </c>
      <c r="AS487" s="41" t="str">
        <f t="shared" si="150"/>
        <v/>
      </c>
      <c r="AT487" s="42">
        <f xml:space="preserve"> IF(AS487&lt;&gt;"",VLOOKUP(AS487,Calculs!$B$2:$C$34,2,FALSE),0)</f>
        <v>0</v>
      </c>
      <c r="AU487" s="42">
        <f>IF(I487&lt;&gt;"",IF(LEFT(I487,1)="S", Calculs!$C$63,0),0)</f>
        <v>0</v>
      </c>
      <c r="AV487" s="42">
        <f>IF(J487&lt;&gt;"",IF(LEFT(J487,1)="S", Calculs!$C$53,0),0)</f>
        <v>0</v>
      </c>
      <c r="AW487" s="42">
        <f>IF(K487&lt;&gt;"",IF(LEFT(K487,1)="S", Calculs!$C$54,0),0)</f>
        <v>0</v>
      </c>
      <c r="AX487" s="43" t="str">
        <f t="shared" si="140"/>
        <v/>
      </c>
      <c r="AY487" s="43" t="str">
        <f t="shared" si="141"/>
        <v/>
      </c>
      <c r="AZ487" s="43">
        <f>SUMIF(Calculs!$B$2:$B$34,AX487,Calculs!$C$2:$C$34)</f>
        <v>0</v>
      </c>
      <c r="BA487" s="42">
        <f>IF(O487&lt;&gt;"",IF(LEFT(O487,1)="S", Calculs!$C$54,0),0)</f>
        <v>0</v>
      </c>
      <c r="BB487" s="42">
        <f>IF(P487&lt;&gt;"",IF(LEFT(P487,1)="S", Calculs!$C$53,0),0)</f>
        <v>0</v>
      </c>
      <c r="BC487" s="229" t="str">
        <f t="shared" si="142"/>
        <v/>
      </c>
      <c r="BD487" s="220">
        <f>IF(A487="",0, IF(BK487="S",COUNTIF($BC$17:BC487,BC487),0))</f>
        <v>0</v>
      </c>
      <c r="BE487" s="42">
        <f xml:space="preserve"> IF(Q487&lt;&gt;"",IF(Q487&lt;&gt;"Sense monitor",VLOOKUP(_xlfn.CONCAT(LEFT(Q487,2),IF(BF487="NO",".SA",".AA")),Calculs!$B$41:$C$48,2,FALSE),0),0)</f>
        <v>0</v>
      </c>
      <c r="BF487" s="42" t="str">
        <f t="shared" si="143"/>
        <v>NO</v>
      </c>
      <c r="BG487" s="43" t="str">
        <f t="shared" si="151"/>
        <v/>
      </c>
      <c r="BH487" s="42">
        <f>SUMIF(Calculs!$B$32:$B$36,TRIM(BG487),Calculs!$C$32:$C$36)</f>
        <v>0</v>
      </c>
      <c r="BI487" s="42">
        <f>IF(T487&lt;&gt;"",IF(LEFT(T487,1)="S", SUMIF(Calculs!$B$67:$B$70, TRIM(BG487), Calculs!$C$67:$C$70),0),0)</f>
        <v>0</v>
      </c>
      <c r="BJ487" s="40" t="str">
        <f t="shared" si="152"/>
        <v>N</v>
      </c>
      <c r="BK487" s="219" t="str">
        <f t="shared" si="144"/>
        <v>N</v>
      </c>
      <c r="BL487" s="42">
        <f t="shared" si="153"/>
        <v>0</v>
      </c>
      <c r="BM487" s="42"/>
      <c r="BN487" s="42"/>
      <c r="BO487" s="42">
        <f>IF(B487="",0,IF(AND(BJ487="S",AR487=1), VLOOKUP(B487,Calculs!$B$94:$D$99,3), 0) + IF(AND(BK487="S",BD487=1), VLOOKUP(B487,Calculs!$B$94:$F$99,5), 0))</f>
        <v>0</v>
      </c>
      <c r="BP487" s="40" t="str">
        <f t="shared" si="145"/>
        <v/>
      </c>
      <c r="BQ487" s="219" t="str">
        <f t="shared" si="146"/>
        <v/>
      </c>
      <c r="BR487" s="264" t="str">
        <f t="shared" si="147"/>
        <v/>
      </c>
      <c r="BS487" s="264" t="str">
        <f t="shared" si="148"/>
        <v/>
      </c>
    </row>
    <row r="488" spans="1:71" ht="12.75" customHeight="1">
      <c r="A488" s="217" t="str">
        <f>IF(' Peticions ET'!A478="", "",' Peticions ET'!A478)</f>
        <v/>
      </c>
      <c r="B488" s="167" t="str">
        <f t="shared" si="149"/>
        <v/>
      </c>
      <c r="C488" s="167" t="str">
        <f>IF(' Peticions ET'!B478="", "",' Peticions ET'!B478)</f>
        <v/>
      </c>
      <c r="D488" s="167" t="str">
        <f>IF(' Peticions ET'!C478="", "",' Peticions ET'!C478)</f>
        <v/>
      </c>
      <c r="E488" s="167" t="str">
        <f>IF(' Peticions ET'!D478="", "",' Peticions ET'!D478)</f>
        <v/>
      </c>
      <c r="F488" s="166" t="str">
        <f>IF(' Peticions ET'!E478="", "",' Peticions ET'!E478)</f>
        <v/>
      </c>
      <c r="G488" s="166" t="str">
        <f>IF(' Peticions ET'!F478="", "",' Peticions ET'!F478)</f>
        <v/>
      </c>
      <c r="H488" s="30" t="str">
        <f>IF(' Peticions ET'!G478="", "",' Peticions ET'!G478)</f>
        <v/>
      </c>
      <c r="I488" s="40" t="str">
        <f>IF(' Peticions ET'!H478="", "",' Peticions ET'!H478)</f>
        <v/>
      </c>
      <c r="J488" s="40" t="str">
        <f>IF(' Peticions ET'!I478="", "",' Peticions ET'!I478)</f>
        <v/>
      </c>
      <c r="K488" s="40" t="str">
        <f>IF(' Peticions ET'!J478="", "",' Peticions ET'!J478)</f>
        <v/>
      </c>
      <c r="L488" s="30" t="str">
        <f>IF(' Peticions ET'!K478="", "",' Peticions ET'!K478)</f>
        <v/>
      </c>
      <c r="M488" s="30" t="str">
        <f>IF(' Peticions ET'!L478="", "",' Peticions ET'!L478)</f>
        <v/>
      </c>
      <c r="N488" s="30" t="str">
        <f>IF(' Peticions ET'!M478="", "",' Peticions ET'!M478)</f>
        <v/>
      </c>
      <c r="O488" s="40" t="str">
        <f>IF(' Peticions ET'!O478="", "",' Peticions ET'!O478)</f>
        <v/>
      </c>
      <c r="P488" s="7" t="str">
        <f>IF(' Peticions ET'!N478="", "",' Peticions ET'!N478)</f>
        <v/>
      </c>
      <c r="Q488" s="31" t="str">
        <f>IF(' Peticions ET'!R478="", "",' Peticions ET'!R478)</f>
        <v/>
      </c>
      <c r="R488" s="31" t="str">
        <f>IF(' Peticions ET'!S478="", "",' Peticions ET'!S478)</f>
        <v/>
      </c>
      <c r="S488" t="str">
        <f>IF(' Peticions ET'!P478="", "",' Peticions ET'!P478)</f>
        <v/>
      </c>
      <c r="T488" s="264" t="str">
        <f>IF(' Peticions ET'!Q478="", "",' Peticions ET'!Q478)</f>
        <v/>
      </c>
      <c r="U488" s="1"/>
      <c r="V488" s="1"/>
      <c r="W488" s="3"/>
      <c r="X488" s="31"/>
      <c r="Y488" s="31"/>
      <c r="Z488" s="31"/>
      <c r="AA488" s="32"/>
      <c r="AB488" s="33"/>
      <c r="AC488" s="33"/>
      <c r="AD488" s="33"/>
      <c r="AE488" s="33"/>
      <c r="AF488" s="34"/>
      <c r="AG488" s="34"/>
      <c r="AH488" s="34"/>
      <c r="AI488" s="34"/>
      <c r="AJ488" s="35" t="str">
        <f>IF(' Peticions ET'!Z478="", "",' Peticions ET'!Z478)</f>
        <v/>
      </c>
      <c r="AK488" s="143"/>
      <c r="AL488" s="36"/>
      <c r="AM488" s="37" t="str">
        <f t="shared" si="135"/>
        <v/>
      </c>
      <c r="AN488" s="38" t="str">
        <f t="shared" si="136"/>
        <v/>
      </c>
      <c r="AO488" s="39" t="str">
        <f t="shared" si="137"/>
        <v/>
      </c>
      <c r="AP488" s="40" t="str">
        <f t="shared" si="138"/>
        <v/>
      </c>
      <c r="AQ488" s="229" t="str">
        <f t="shared" si="139"/>
        <v/>
      </c>
      <c r="AR488" s="220">
        <f>IF(A488="",0,IF(BJ488="S",COUNTIF($AQ$17:AQ488,AQ488),0))</f>
        <v>0</v>
      </c>
      <c r="AS488" s="41" t="str">
        <f t="shared" si="150"/>
        <v/>
      </c>
      <c r="AT488" s="42">
        <f xml:space="preserve"> IF(AS488&lt;&gt;"",VLOOKUP(AS488,Calculs!$B$2:$C$34,2,FALSE),0)</f>
        <v>0</v>
      </c>
      <c r="AU488" s="42">
        <f>IF(I488&lt;&gt;"",IF(LEFT(I488,1)="S", Calculs!$C$63,0),0)</f>
        <v>0</v>
      </c>
      <c r="AV488" s="42">
        <f>IF(J488&lt;&gt;"",IF(LEFT(J488,1)="S", Calculs!$C$53,0),0)</f>
        <v>0</v>
      </c>
      <c r="AW488" s="42">
        <f>IF(K488&lt;&gt;"",IF(LEFT(K488,1)="S", Calculs!$C$54,0),0)</f>
        <v>0</v>
      </c>
      <c r="AX488" s="43" t="str">
        <f t="shared" si="140"/>
        <v/>
      </c>
      <c r="AY488" s="43" t="str">
        <f t="shared" si="141"/>
        <v/>
      </c>
      <c r="AZ488" s="43">
        <f>SUMIF(Calculs!$B$2:$B$34,AX488,Calculs!$C$2:$C$34)</f>
        <v>0</v>
      </c>
      <c r="BA488" s="42">
        <f>IF(O488&lt;&gt;"",IF(LEFT(O488,1)="S", Calculs!$C$54,0),0)</f>
        <v>0</v>
      </c>
      <c r="BB488" s="42">
        <f>IF(P488&lt;&gt;"",IF(LEFT(P488,1)="S", Calculs!$C$53,0),0)</f>
        <v>0</v>
      </c>
      <c r="BC488" s="229" t="str">
        <f t="shared" si="142"/>
        <v/>
      </c>
      <c r="BD488" s="220">
        <f>IF(A488="",0, IF(BK488="S",COUNTIF($BC$17:BC488,BC488),0))</f>
        <v>0</v>
      </c>
      <c r="BE488" s="42">
        <f xml:space="preserve"> IF(Q488&lt;&gt;"",IF(Q488&lt;&gt;"Sense monitor",VLOOKUP(_xlfn.CONCAT(LEFT(Q488,2),IF(BF488="NO",".SA",".AA")),Calculs!$B$41:$C$48,2,FALSE),0),0)</f>
        <v>0</v>
      </c>
      <c r="BF488" s="42" t="str">
        <f t="shared" si="143"/>
        <v>NO</v>
      </c>
      <c r="BG488" s="43" t="str">
        <f t="shared" si="151"/>
        <v/>
      </c>
      <c r="BH488" s="42">
        <f>SUMIF(Calculs!$B$32:$B$36,TRIM(BG488),Calculs!$C$32:$C$36)</f>
        <v>0</v>
      </c>
      <c r="BI488" s="42">
        <f>IF(T488&lt;&gt;"",IF(LEFT(T488,1)="S", SUMIF(Calculs!$B$67:$B$70, TRIM(BG488), Calculs!$C$67:$C$70),0),0)</f>
        <v>0</v>
      </c>
      <c r="BJ488" s="40" t="str">
        <f t="shared" si="152"/>
        <v>N</v>
      </c>
      <c r="BK488" s="219" t="str">
        <f t="shared" si="144"/>
        <v>N</v>
      </c>
      <c r="BL488" s="42">
        <f t="shared" si="153"/>
        <v>0</v>
      </c>
      <c r="BM488" s="42"/>
      <c r="BN488" s="42"/>
      <c r="BO488" s="42">
        <f>IF(B488="",0,IF(AND(BJ488="S",AR488=1), VLOOKUP(B488,Calculs!$B$94:$D$99,3), 0) + IF(AND(BK488="S",BD488=1), VLOOKUP(B488,Calculs!$B$94:$F$99,5), 0))</f>
        <v>0</v>
      </c>
      <c r="BP488" s="40" t="str">
        <f t="shared" si="145"/>
        <v/>
      </c>
      <c r="BQ488" s="219" t="str">
        <f t="shared" si="146"/>
        <v/>
      </c>
      <c r="BR488" s="264" t="str">
        <f t="shared" si="147"/>
        <v/>
      </c>
      <c r="BS488" s="264" t="str">
        <f t="shared" si="148"/>
        <v/>
      </c>
    </row>
    <row r="489" spans="1:71" ht="12.75" customHeight="1">
      <c r="A489" s="217" t="str">
        <f>IF(' Peticions ET'!A479="", "",' Peticions ET'!A479)</f>
        <v/>
      </c>
      <c r="B489" s="167" t="str">
        <f t="shared" si="149"/>
        <v/>
      </c>
      <c r="C489" s="167" t="str">
        <f>IF(' Peticions ET'!B479="", "",' Peticions ET'!B479)</f>
        <v/>
      </c>
      <c r="D489" s="167" t="str">
        <f>IF(' Peticions ET'!C479="", "",' Peticions ET'!C479)</f>
        <v/>
      </c>
      <c r="E489" s="167" t="str">
        <f>IF(' Peticions ET'!D479="", "",' Peticions ET'!D479)</f>
        <v/>
      </c>
      <c r="F489" s="166" t="str">
        <f>IF(' Peticions ET'!E479="", "",' Peticions ET'!E479)</f>
        <v/>
      </c>
      <c r="G489" s="166" t="str">
        <f>IF(' Peticions ET'!F479="", "",' Peticions ET'!F479)</f>
        <v/>
      </c>
      <c r="H489" s="30" t="str">
        <f>IF(' Peticions ET'!G479="", "",' Peticions ET'!G479)</f>
        <v/>
      </c>
      <c r="I489" s="40" t="str">
        <f>IF(' Peticions ET'!H479="", "",' Peticions ET'!H479)</f>
        <v/>
      </c>
      <c r="J489" s="40" t="str">
        <f>IF(' Peticions ET'!I479="", "",' Peticions ET'!I479)</f>
        <v/>
      </c>
      <c r="K489" s="40" t="str">
        <f>IF(' Peticions ET'!J479="", "",' Peticions ET'!J479)</f>
        <v/>
      </c>
      <c r="L489" s="30" t="str">
        <f>IF(' Peticions ET'!K479="", "",' Peticions ET'!K479)</f>
        <v/>
      </c>
      <c r="M489" s="30" t="str">
        <f>IF(' Peticions ET'!L479="", "",' Peticions ET'!L479)</f>
        <v/>
      </c>
      <c r="N489" s="30" t="str">
        <f>IF(' Peticions ET'!M479="", "",' Peticions ET'!M479)</f>
        <v/>
      </c>
      <c r="O489" s="40" t="str">
        <f>IF(' Peticions ET'!O479="", "",' Peticions ET'!O479)</f>
        <v/>
      </c>
      <c r="P489" s="7" t="str">
        <f>IF(' Peticions ET'!N479="", "",' Peticions ET'!N479)</f>
        <v/>
      </c>
      <c r="Q489" s="31" t="str">
        <f>IF(' Peticions ET'!R479="", "",' Peticions ET'!R479)</f>
        <v/>
      </c>
      <c r="R489" s="31" t="str">
        <f>IF(' Peticions ET'!S479="", "",' Peticions ET'!S479)</f>
        <v/>
      </c>
      <c r="S489" t="str">
        <f>IF(' Peticions ET'!P479="", "",' Peticions ET'!P479)</f>
        <v/>
      </c>
      <c r="T489" s="264" t="str">
        <f>IF(' Peticions ET'!Q479="", "",' Peticions ET'!Q479)</f>
        <v/>
      </c>
      <c r="U489" s="1"/>
      <c r="V489" s="1"/>
      <c r="W489" s="3"/>
      <c r="X489" s="31"/>
      <c r="Y489" s="31"/>
      <c r="Z489" s="31"/>
      <c r="AA489" s="32"/>
      <c r="AB489" s="33"/>
      <c r="AC489" s="33"/>
      <c r="AD489" s="33"/>
      <c r="AE489" s="33"/>
      <c r="AF489" s="34"/>
      <c r="AG489" s="34"/>
      <c r="AH489" s="34"/>
      <c r="AI489" s="34"/>
      <c r="AJ489" s="35" t="str">
        <f>IF(' Peticions ET'!Z479="", "",' Peticions ET'!Z479)</f>
        <v/>
      </c>
      <c r="AK489" s="143"/>
      <c r="AL489" s="36"/>
      <c r="AM489" s="37" t="str">
        <f t="shared" si="135"/>
        <v/>
      </c>
      <c r="AN489" s="38" t="str">
        <f t="shared" si="136"/>
        <v/>
      </c>
      <c r="AO489" s="39" t="str">
        <f t="shared" si="137"/>
        <v/>
      </c>
      <c r="AP489" s="40" t="str">
        <f t="shared" si="138"/>
        <v/>
      </c>
      <c r="AQ489" s="229" t="str">
        <f t="shared" si="139"/>
        <v/>
      </c>
      <c r="AR489" s="220">
        <f>IF(A489="",0,IF(BJ489="S",COUNTIF($AQ$17:AQ489,AQ489),0))</f>
        <v>0</v>
      </c>
      <c r="AS489" s="41" t="str">
        <f t="shared" si="150"/>
        <v/>
      </c>
      <c r="AT489" s="42">
        <f xml:space="preserve"> IF(AS489&lt;&gt;"",VLOOKUP(AS489,Calculs!$B$2:$C$34,2,FALSE),0)</f>
        <v>0</v>
      </c>
      <c r="AU489" s="42">
        <f>IF(I489&lt;&gt;"",IF(LEFT(I489,1)="S", Calculs!$C$63,0),0)</f>
        <v>0</v>
      </c>
      <c r="AV489" s="42">
        <f>IF(J489&lt;&gt;"",IF(LEFT(J489,1)="S", Calculs!$C$53,0),0)</f>
        <v>0</v>
      </c>
      <c r="AW489" s="42">
        <f>IF(K489&lt;&gt;"",IF(LEFT(K489,1)="S", Calculs!$C$54,0),0)</f>
        <v>0</v>
      </c>
      <c r="AX489" s="43" t="str">
        <f t="shared" si="140"/>
        <v/>
      </c>
      <c r="AY489" s="43" t="str">
        <f t="shared" si="141"/>
        <v/>
      </c>
      <c r="AZ489" s="43">
        <f>SUMIF(Calculs!$B$2:$B$34,AX489,Calculs!$C$2:$C$34)</f>
        <v>0</v>
      </c>
      <c r="BA489" s="42">
        <f>IF(O489&lt;&gt;"",IF(LEFT(O489,1)="S", Calculs!$C$54,0),0)</f>
        <v>0</v>
      </c>
      <c r="BB489" s="42">
        <f>IF(P489&lt;&gt;"",IF(LEFT(P489,1)="S", Calculs!$C$53,0),0)</f>
        <v>0</v>
      </c>
      <c r="BC489" s="229" t="str">
        <f t="shared" si="142"/>
        <v/>
      </c>
      <c r="BD489" s="220">
        <f>IF(A489="",0, IF(BK489="S",COUNTIF($BC$17:BC489,BC489),0))</f>
        <v>0</v>
      </c>
      <c r="BE489" s="42">
        <f xml:space="preserve"> IF(Q489&lt;&gt;"",IF(Q489&lt;&gt;"Sense monitor",VLOOKUP(_xlfn.CONCAT(LEFT(Q489,2),IF(BF489="NO",".SA",".AA")),Calculs!$B$41:$C$48,2,FALSE),0),0)</f>
        <v>0</v>
      </c>
      <c r="BF489" s="42" t="str">
        <f t="shared" si="143"/>
        <v>NO</v>
      </c>
      <c r="BG489" s="43" t="str">
        <f t="shared" si="151"/>
        <v/>
      </c>
      <c r="BH489" s="42">
        <f>SUMIF(Calculs!$B$32:$B$36,TRIM(BG489),Calculs!$C$32:$C$36)</f>
        <v>0</v>
      </c>
      <c r="BI489" s="42">
        <f>IF(T489&lt;&gt;"",IF(LEFT(T489,1)="S", SUMIF(Calculs!$B$67:$B$70, TRIM(BG489), Calculs!$C$67:$C$70),0),0)</f>
        <v>0</v>
      </c>
      <c r="BJ489" s="40" t="str">
        <f t="shared" si="152"/>
        <v>N</v>
      </c>
      <c r="BK489" s="219" t="str">
        <f t="shared" si="144"/>
        <v>N</v>
      </c>
      <c r="BL489" s="42">
        <f t="shared" si="153"/>
        <v>0</v>
      </c>
      <c r="BM489" s="42"/>
      <c r="BN489" s="42"/>
      <c r="BO489" s="42">
        <f>IF(B489="",0,IF(AND(BJ489="S",AR489=1), VLOOKUP(B489,Calculs!$B$94:$D$99,3), 0) + IF(AND(BK489="S",BD489=1), VLOOKUP(B489,Calculs!$B$94:$F$99,5), 0))</f>
        <v>0</v>
      </c>
      <c r="BP489" s="40" t="str">
        <f t="shared" si="145"/>
        <v/>
      </c>
      <c r="BQ489" s="219" t="str">
        <f t="shared" si="146"/>
        <v/>
      </c>
      <c r="BR489" s="264" t="str">
        <f t="shared" si="147"/>
        <v/>
      </c>
      <c r="BS489" s="264" t="str">
        <f t="shared" si="148"/>
        <v/>
      </c>
    </row>
    <row r="490" spans="1:71" ht="12.75" customHeight="1">
      <c r="A490" s="217" t="str">
        <f>IF(' Peticions ET'!A480="", "",' Peticions ET'!A480)</f>
        <v/>
      </c>
      <c r="B490" s="167" t="str">
        <f t="shared" si="149"/>
        <v/>
      </c>
      <c r="C490" s="167" t="str">
        <f>IF(' Peticions ET'!B480="", "",' Peticions ET'!B480)</f>
        <v/>
      </c>
      <c r="D490" s="167" t="str">
        <f>IF(' Peticions ET'!C480="", "",' Peticions ET'!C480)</f>
        <v/>
      </c>
      <c r="E490" s="167" t="str">
        <f>IF(' Peticions ET'!D480="", "",' Peticions ET'!D480)</f>
        <v/>
      </c>
      <c r="F490" s="166" t="str">
        <f>IF(' Peticions ET'!E480="", "",' Peticions ET'!E480)</f>
        <v/>
      </c>
      <c r="G490" s="166" t="str">
        <f>IF(' Peticions ET'!F480="", "",' Peticions ET'!F480)</f>
        <v/>
      </c>
      <c r="H490" s="30" t="str">
        <f>IF(' Peticions ET'!G480="", "",' Peticions ET'!G480)</f>
        <v/>
      </c>
      <c r="I490" s="40" t="str">
        <f>IF(' Peticions ET'!H480="", "",' Peticions ET'!H480)</f>
        <v/>
      </c>
      <c r="J490" s="40" t="str">
        <f>IF(' Peticions ET'!I480="", "",' Peticions ET'!I480)</f>
        <v/>
      </c>
      <c r="K490" s="40" t="str">
        <f>IF(' Peticions ET'!J480="", "",' Peticions ET'!J480)</f>
        <v/>
      </c>
      <c r="L490" s="30" t="str">
        <f>IF(' Peticions ET'!K480="", "",' Peticions ET'!K480)</f>
        <v/>
      </c>
      <c r="M490" s="30" t="str">
        <f>IF(' Peticions ET'!L480="", "",' Peticions ET'!L480)</f>
        <v/>
      </c>
      <c r="N490" s="30" t="str">
        <f>IF(' Peticions ET'!M480="", "",' Peticions ET'!M480)</f>
        <v/>
      </c>
      <c r="O490" s="40" t="str">
        <f>IF(' Peticions ET'!O480="", "",' Peticions ET'!O480)</f>
        <v/>
      </c>
      <c r="P490" s="7" t="str">
        <f>IF(' Peticions ET'!N480="", "",' Peticions ET'!N480)</f>
        <v/>
      </c>
      <c r="Q490" s="31" t="str">
        <f>IF(' Peticions ET'!R480="", "",' Peticions ET'!R480)</f>
        <v/>
      </c>
      <c r="R490" s="31" t="str">
        <f>IF(' Peticions ET'!S480="", "",' Peticions ET'!S480)</f>
        <v/>
      </c>
      <c r="S490" t="str">
        <f>IF(' Peticions ET'!P480="", "",' Peticions ET'!P480)</f>
        <v/>
      </c>
      <c r="T490" s="264" t="str">
        <f>IF(' Peticions ET'!Q480="", "",' Peticions ET'!Q480)</f>
        <v/>
      </c>
      <c r="U490" s="1"/>
      <c r="V490" s="1"/>
      <c r="W490" s="3"/>
      <c r="X490" s="31"/>
      <c r="Y490" s="31"/>
      <c r="Z490" s="31"/>
      <c r="AA490" s="32"/>
      <c r="AB490" s="33"/>
      <c r="AC490" s="33"/>
      <c r="AD490" s="33"/>
      <c r="AE490" s="33"/>
      <c r="AF490" s="34"/>
      <c r="AG490" s="34"/>
      <c r="AH490" s="34"/>
      <c r="AI490" s="34"/>
      <c r="AJ490" s="35" t="str">
        <f>IF(' Peticions ET'!Z480="", "",' Peticions ET'!Z480)</f>
        <v/>
      </c>
      <c r="AK490" s="143"/>
      <c r="AL490" s="36"/>
      <c r="AM490" s="37" t="str">
        <f t="shared" si="135"/>
        <v/>
      </c>
      <c r="AN490" s="38" t="str">
        <f t="shared" si="136"/>
        <v/>
      </c>
      <c r="AO490" s="39" t="str">
        <f t="shared" si="137"/>
        <v/>
      </c>
      <c r="AP490" s="40" t="str">
        <f t="shared" si="138"/>
        <v/>
      </c>
      <c r="AQ490" s="229" t="str">
        <f t="shared" si="139"/>
        <v/>
      </c>
      <c r="AR490" s="220">
        <f>IF(A490="",0,IF(BJ490="S",COUNTIF($AQ$17:AQ490,AQ490),0))</f>
        <v>0</v>
      </c>
      <c r="AS490" s="41" t="str">
        <f t="shared" si="150"/>
        <v/>
      </c>
      <c r="AT490" s="42">
        <f xml:space="preserve"> IF(AS490&lt;&gt;"",VLOOKUP(AS490,Calculs!$B$2:$C$34,2,FALSE),0)</f>
        <v>0</v>
      </c>
      <c r="AU490" s="42">
        <f>IF(I490&lt;&gt;"",IF(LEFT(I490,1)="S", Calculs!$C$63,0),0)</f>
        <v>0</v>
      </c>
      <c r="AV490" s="42">
        <f>IF(J490&lt;&gt;"",IF(LEFT(J490,1)="S", Calculs!$C$53,0),0)</f>
        <v>0</v>
      </c>
      <c r="AW490" s="42">
        <f>IF(K490&lt;&gt;"",IF(LEFT(K490,1)="S", Calculs!$C$54,0),0)</f>
        <v>0</v>
      </c>
      <c r="AX490" s="43" t="str">
        <f t="shared" si="140"/>
        <v/>
      </c>
      <c r="AY490" s="43" t="str">
        <f t="shared" si="141"/>
        <v/>
      </c>
      <c r="AZ490" s="43">
        <f>SUMIF(Calculs!$B$2:$B$34,AX490,Calculs!$C$2:$C$34)</f>
        <v>0</v>
      </c>
      <c r="BA490" s="42">
        <f>IF(O490&lt;&gt;"",IF(LEFT(O490,1)="S", Calculs!$C$54,0),0)</f>
        <v>0</v>
      </c>
      <c r="BB490" s="42">
        <f>IF(P490&lt;&gt;"",IF(LEFT(P490,1)="S", Calculs!$C$53,0),0)</f>
        <v>0</v>
      </c>
      <c r="BC490" s="229" t="str">
        <f t="shared" si="142"/>
        <v/>
      </c>
      <c r="BD490" s="220">
        <f>IF(A490="",0, IF(BK490="S",COUNTIF($BC$17:BC490,BC490),0))</f>
        <v>0</v>
      </c>
      <c r="BE490" s="42">
        <f xml:space="preserve"> IF(Q490&lt;&gt;"",IF(Q490&lt;&gt;"Sense monitor",VLOOKUP(_xlfn.CONCAT(LEFT(Q490,2),IF(BF490="NO",".SA",".AA")),Calculs!$B$41:$C$48,2,FALSE),0),0)</f>
        <v>0</v>
      </c>
      <c r="BF490" s="42" t="str">
        <f t="shared" si="143"/>
        <v>NO</v>
      </c>
      <c r="BG490" s="43" t="str">
        <f t="shared" si="151"/>
        <v/>
      </c>
      <c r="BH490" s="42">
        <f>SUMIF(Calculs!$B$32:$B$36,TRIM(BG490),Calculs!$C$32:$C$36)</f>
        <v>0</v>
      </c>
      <c r="BI490" s="42">
        <f>IF(T490&lt;&gt;"",IF(LEFT(T490,1)="S", SUMIF(Calculs!$B$67:$B$70, TRIM(BG490), Calculs!$C$67:$C$70),0),0)</f>
        <v>0</v>
      </c>
      <c r="BJ490" s="40" t="str">
        <f t="shared" si="152"/>
        <v>N</v>
      </c>
      <c r="BK490" s="219" t="str">
        <f t="shared" si="144"/>
        <v>N</v>
      </c>
      <c r="BL490" s="42">
        <f t="shared" si="153"/>
        <v>0</v>
      </c>
      <c r="BM490" s="42"/>
      <c r="BN490" s="42"/>
      <c r="BO490" s="42">
        <f>IF(B490="",0,IF(AND(BJ490="S",AR490=1), VLOOKUP(B490,Calculs!$B$94:$D$99,3), 0) + IF(AND(BK490="S",BD490=1), VLOOKUP(B490,Calculs!$B$94:$F$99,5), 0))</f>
        <v>0</v>
      </c>
      <c r="BP490" s="40" t="str">
        <f t="shared" si="145"/>
        <v/>
      </c>
      <c r="BQ490" s="219" t="str">
        <f t="shared" si="146"/>
        <v/>
      </c>
      <c r="BR490" s="264" t="str">
        <f t="shared" si="147"/>
        <v/>
      </c>
      <c r="BS490" s="264" t="str">
        <f t="shared" si="148"/>
        <v/>
      </c>
    </row>
    <row r="491" spans="1:71" ht="12.75" customHeight="1">
      <c r="A491" s="217" t="str">
        <f>IF(' Peticions ET'!A481="", "",' Peticions ET'!A481)</f>
        <v/>
      </c>
      <c r="B491" s="167" t="str">
        <f t="shared" si="149"/>
        <v/>
      </c>
      <c r="C491" s="167" t="str">
        <f>IF(' Peticions ET'!B481="", "",' Peticions ET'!B481)</f>
        <v/>
      </c>
      <c r="D491" s="167" t="str">
        <f>IF(' Peticions ET'!C481="", "",' Peticions ET'!C481)</f>
        <v/>
      </c>
      <c r="E491" s="167" t="str">
        <f>IF(' Peticions ET'!D481="", "",' Peticions ET'!D481)</f>
        <v/>
      </c>
      <c r="F491" s="166" t="str">
        <f>IF(' Peticions ET'!E481="", "",' Peticions ET'!E481)</f>
        <v/>
      </c>
      <c r="G491" s="166" t="str">
        <f>IF(' Peticions ET'!F481="", "",' Peticions ET'!F481)</f>
        <v/>
      </c>
      <c r="H491" s="30" t="str">
        <f>IF(' Peticions ET'!G481="", "",' Peticions ET'!G481)</f>
        <v/>
      </c>
      <c r="I491" s="40" t="str">
        <f>IF(' Peticions ET'!H481="", "",' Peticions ET'!H481)</f>
        <v/>
      </c>
      <c r="J491" s="40" t="str">
        <f>IF(' Peticions ET'!I481="", "",' Peticions ET'!I481)</f>
        <v/>
      </c>
      <c r="K491" s="40" t="str">
        <f>IF(' Peticions ET'!J481="", "",' Peticions ET'!J481)</f>
        <v/>
      </c>
      <c r="L491" s="30" t="str">
        <f>IF(' Peticions ET'!K481="", "",' Peticions ET'!K481)</f>
        <v/>
      </c>
      <c r="M491" s="30" t="str">
        <f>IF(' Peticions ET'!L481="", "",' Peticions ET'!L481)</f>
        <v/>
      </c>
      <c r="N491" s="30" t="str">
        <f>IF(' Peticions ET'!M481="", "",' Peticions ET'!M481)</f>
        <v/>
      </c>
      <c r="O491" s="40" t="str">
        <f>IF(' Peticions ET'!O481="", "",' Peticions ET'!O481)</f>
        <v/>
      </c>
      <c r="P491" s="7" t="str">
        <f>IF(' Peticions ET'!N481="", "",' Peticions ET'!N481)</f>
        <v/>
      </c>
      <c r="Q491" s="31" t="str">
        <f>IF(' Peticions ET'!R481="", "",' Peticions ET'!R481)</f>
        <v/>
      </c>
      <c r="R491" s="31" t="str">
        <f>IF(' Peticions ET'!S481="", "",' Peticions ET'!S481)</f>
        <v/>
      </c>
      <c r="S491" t="str">
        <f>IF(' Peticions ET'!P481="", "",' Peticions ET'!P481)</f>
        <v/>
      </c>
      <c r="T491" s="264" t="str">
        <f>IF(' Peticions ET'!Q481="", "",' Peticions ET'!Q481)</f>
        <v/>
      </c>
      <c r="U491" s="1"/>
      <c r="V491" s="1"/>
      <c r="W491" s="3"/>
      <c r="X491" s="31"/>
      <c r="Y491" s="31"/>
      <c r="Z491" s="31"/>
      <c r="AA491" s="32"/>
      <c r="AB491" s="33"/>
      <c r="AC491" s="33"/>
      <c r="AD491" s="33"/>
      <c r="AE491" s="33"/>
      <c r="AF491" s="34"/>
      <c r="AG491" s="34"/>
      <c r="AH491" s="34"/>
      <c r="AI491" s="34"/>
      <c r="AJ491" s="35" t="str">
        <f>IF(' Peticions ET'!Z481="", "",' Peticions ET'!Z481)</f>
        <v/>
      </c>
      <c r="AK491" s="143"/>
      <c r="AL491" s="36"/>
      <c r="AM491" s="37" t="str">
        <f t="shared" si="135"/>
        <v/>
      </c>
      <c r="AN491" s="38" t="str">
        <f t="shared" si="136"/>
        <v/>
      </c>
      <c r="AO491" s="39" t="str">
        <f t="shared" si="137"/>
        <v/>
      </c>
      <c r="AP491" s="40" t="str">
        <f t="shared" si="138"/>
        <v/>
      </c>
      <c r="AQ491" s="229" t="str">
        <f t="shared" si="139"/>
        <v/>
      </c>
      <c r="AR491" s="220">
        <f>IF(A491="",0,IF(BJ491="S",COUNTIF($AQ$17:AQ491,AQ491),0))</f>
        <v>0</v>
      </c>
      <c r="AS491" s="41" t="str">
        <f t="shared" si="150"/>
        <v/>
      </c>
      <c r="AT491" s="42">
        <f xml:space="preserve"> IF(AS491&lt;&gt;"",VLOOKUP(AS491,Calculs!$B$2:$C$34,2,FALSE),0)</f>
        <v>0</v>
      </c>
      <c r="AU491" s="42">
        <f>IF(I491&lt;&gt;"",IF(LEFT(I491,1)="S", Calculs!$C$63,0),0)</f>
        <v>0</v>
      </c>
      <c r="AV491" s="42">
        <f>IF(J491&lt;&gt;"",IF(LEFT(J491,1)="S", Calculs!$C$53,0),0)</f>
        <v>0</v>
      </c>
      <c r="AW491" s="42">
        <f>IF(K491&lt;&gt;"",IF(LEFT(K491,1)="S", Calculs!$C$54,0),0)</f>
        <v>0</v>
      </c>
      <c r="AX491" s="43" t="str">
        <f t="shared" si="140"/>
        <v/>
      </c>
      <c r="AY491" s="43" t="str">
        <f t="shared" si="141"/>
        <v/>
      </c>
      <c r="AZ491" s="43">
        <f>SUMIF(Calculs!$B$2:$B$34,AX491,Calculs!$C$2:$C$34)</f>
        <v>0</v>
      </c>
      <c r="BA491" s="42">
        <f>IF(O491&lt;&gt;"",IF(LEFT(O491,1)="S", Calculs!$C$54,0),0)</f>
        <v>0</v>
      </c>
      <c r="BB491" s="42">
        <f>IF(P491&lt;&gt;"",IF(LEFT(P491,1)="S", Calculs!$C$53,0),0)</f>
        <v>0</v>
      </c>
      <c r="BC491" s="229" t="str">
        <f t="shared" si="142"/>
        <v/>
      </c>
      <c r="BD491" s="220">
        <f>IF(A491="",0, IF(BK491="S",COUNTIF($BC$17:BC491,BC491),0))</f>
        <v>0</v>
      </c>
      <c r="BE491" s="42">
        <f xml:space="preserve"> IF(Q491&lt;&gt;"",IF(Q491&lt;&gt;"Sense monitor",VLOOKUP(_xlfn.CONCAT(LEFT(Q491,2),IF(BF491="NO",".SA",".AA")),Calculs!$B$41:$C$48,2,FALSE),0),0)</f>
        <v>0</v>
      </c>
      <c r="BF491" s="42" t="str">
        <f t="shared" si="143"/>
        <v>NO</v>
      </c>
      <c r="BG491" s="43" t="str">
        <f t="shared" si="151"/>
        <v/>
      </c>
      <c r="BH491" s="42">
        <f>SUMIF(Calculs!$B$32:$B$36,TRIM(BG491),Calculs!$C$32:$C$36)</f>
        <v>0</v>
      </c>
      <c r="BI491" s="42">
        <f>IF(T491&lt;&gt;"",IF(LEFT(T491,1)="S", SUMIF(Calculs!$B$67:$B$70, TRIM(BG491), Calculs!$C$67:$C$70),0),0)</f>
        <v>0</v>
      </c>
      <c r="BJ491" s="40" t="str">
        <f t="shared" si="152"/>
        <v>N</v>
      </c>
      <c r="BK491" s="219" t="str">
        <f t="shared" si="144"/>
        <v>N</v>
      </c>
      <c r="BL491" s="42">
        <f t="shared" si="153"/>
        <v>0</v>
      </c>
      <c r="BM491" s="42"/>
      <c r="BN491" s="42"/>
      <c r="BO491" s="42">
        <f>IF(B491="",0,IF(AND(BJ491="S",AR491=1), VLOOKUP(B491,Calculs!$B$94:$D$99,3), 0) + IF(AND(BK491="S",BD491=1), VLOOKUP(B491,Calculs!$B$94:$F$99,5), 0))</f>
        <v>0</v>
      </c>
      <c r="BP491" s="40" t="str">
        <f t="shared" si="145"/>
        <v/>
      </c>
      <c r="BQ491" s="219" t="str">
        <f t="shared" si="146"/>
        <v/>
      </c>
      <c r="BR491" s="264" t="str">
        <f t="shared" si="147"/>
        <v/>
      </c>
      <c r="BS491" s="264" t="str">
        <f t="shared" si="148"/>
        <v/>
      </c>
    </row>
    <row r="492" spans="1:71" ht="12.75" customHeight="1">
      <c r="A492" s="217" t="str">
        <f>IF(' Peticions ET'!A482="", "",' Peticions ET'!A482)</f>
        <v/>
      </c>
      <c r="B492" s="167" t="str">
        <f t="shared" si="149"/>
        <v/>
      </c>
      <c r="C492" s="167" t="str">
        <f>IF(' Peticions ET'!B482="", "",' Peticions ET'!B482)</f>
        <v/>
      </c>
      <c r="D492" s="167" t="str">
        <f>IF(' Peticions ET'!C482="", "",' Peticions ET'!C482)</f>
        <v/>
      </c>
      <c r="E492" s="167" t="str">
        <f>IF(' Peticions ET'!D482="", "",' Peticions ET'!D482)</f>
        <v/>
      </c>
      <c r="F492" s="166" t="str">
        <f>IF(' Peticions ET'!E482="", "",' Peticions ET'!E482)</f>
        <v/>
      </c>
      <c r="G492" s="166" t="str">
        <f>IF(' Peticions ET'!F482="", "",' Peticions ET'!F482)</f>
        <v/>
      </c>
      <c r="H492" s="30" t="str">
        <f>IF(' Peticions ET'!G482="", "",' Peticions ET'!G482)</f>
        <v/>
      </c>
      <c r="I492" s="40" t="str">
        <f>IF(' Peticions ET'!H482="", "",' Peticions ET'!H482)</f>
        <v/>
      </c>
      <c r="J492" s="40" t="str">
        <f>IF(' Peticions ET'!I482="", "",' Peticions ET'!I482)</f>
        <v/>
      </c>
      <c r="K492" s="40" t="str">
        <f>IF(' Peticions ET'!J482="", "",' Peticions ET'!J482)</f>
        <v/>
      </c>
      <c r="L492" s="30" t="str">
        <f>IF(' Peticions ET'!K482="", "",' Peticions ET'!K482)</f>
        <v/>
      </c>
      <c r="M492" s="30" t="str">
        <f>IF(' Peticions ET'!L482="", "",' Peticions ET'!L482)</f>
        <v/>
      </c>
      <c r="N492" s="30" t="str">
        <f>IF(' Peticions ET'!M482="", "",' Peticions ET'!M482)</f>
        <v/>
      </c>
      <c r="O492" s="40" t="str">
        <f>IF(' Peticions ET'!O482="", "",' Peticions ET'!O482)</f>
        <v/>
      </c>
      <c r="P492" s="7" t="str">
        <f>IF(' Peticions ET'!N482="", "",' Peticions ET'!N482)</f>
        <v/>
      </c>
      <c r="Q492" s="31" t="str">
        <f>IF(' Peticions ET'!R482="", "",' Peticions ET'!R482)</f>
        <v/>
      </c>
      <c r="R492" s="31" t="str">
        <f>IF(' Peticions ET'!S482="", "",' Peticions ET'!S482)</f>
        <v/>
      </c>
      <c r="S492" t="str">
        <f>IF(' Peticions ET'!P482="", "",' Peticions ET'!P482)</f>
        <v/>
      </c>
      <c r="T492" s="264" t="str">
        <f>IF(' Peticions ET'!Q482="", "",' Peticions ET'!Q482)</f>
        <v/>
      </c>
      <c r="U492" s="1"/>
      <c r="V492" s="1"/>
      <c r="W492" s="3"/>
      <c r="X492" s="31"/>
      <c r="Y492" s="31"/>
      <c r="Z492" s="31"/>
      <c r="AA492" s="32"/>
      <c r="AB492" s="33"/>
      <c r="AC492" s="33"/>
      <c r="AD492" s="33"/>
      <c r="AE492" s="33"/>
      <c r="AF492" s="34"/>
      <c r="AG492" s="34"/>
      <c r="AH492" s="34"/>
      <c r="AI492" s="34"/>
      <c r="AJ492" s="35" t="str">
        <f>IF(' Peticions ET'!Z482="", "",' Peticions ET'!Z482)</f>
        <v/>
      </c>
      <c r="AK492" s="143"/>
      <c r="AL492" s="36"/>
      <c r="AM492" s="37" t="str">
        <f t="shared" si="135"/>
        <v/>
      </c>
      <c r="AN492" s="38" t="str">
        <f t="shared" si="136"/>
        <v/>
      </c>
      <c r="AO492" s="39" t="str">
        <f t="shared" si="137"/>
        <v/>
      </c>
      <c r="AP492" s="40" t="str">
        <f t="shared" si="138"/>
        <v/>
      </c>
      <c r="AQ492" s="229" t="str">
        <f t="shared" si="139"/>
        <v/>
      </c>
      <c r="AR492" s="220">
        <f>IF(A492="",0,IF(BJ492="S",COUNTIF($AQ$17:AQ492,AQ492),0))</f>
        <v>0</v>
      </c>
      <c r="AS492" s="41" t="str">
        <f t="shared" si="150"/>
        <v/>
      </c>
      <c r="AT492" s="42">
        <f xml:space="preserve"> IF(AS492&lt;&gt;"",VLOOKUP(AS492,Calculs!$B$2:$C$34,2,FALSE),0)</f>
        <v>0</v>
      </c>
      <c r="AU492" s="42">
        <f>IF(I492&lt;&gt;"",IF(LEFT(I492,1)="S", Calculs!$C$63,0),0)</f>
        <v>0</v>
      </c>
      <c r="AV492" s="42">
        <f>IF(J492&lt;&gt;"",IF(LEFT(J492,1)="S", Calculs!$C$53,0),0)</f>
        <v>0</v>
      </c>
      <c r="AW492" s="42">
        <f>IF(K492&lt;&gt;"",IF(LEFT(K492,1)="S", Calculs!$C$54,0),0)</f>
        <v>0</v>
      </c>
      <c r="AX492" s="43" t="str">
        <f t="shared" si="140"/>
        <v/>
      </c>
      <c r="AY492" s="43" t="str">
        <f t="shared" si="141"/>
        <v/>
      </c>
      <c r="AZ492" s="43">
        <f>SUMIF(Calculs!$B$2:$B$34,AX492,Calculs!$C$2:$C$34)</f>
        <v>0</v>
      </c>
      <c r="BA492" s="42">
        <f>IF(O492&lt;&gt;"",IF(LEFT(O492,1)="S", Calculs!$C$54,0),0)</f>
        <v>0</v>
      </c>
      <c r="BB492" s="42">
        <f>IF(P492&lt;&gt;"",IF(LEFT(P492,1)="S", Calculs!$C$53,0),0)</f>
        <v>0</v>
      </c>
      <c r="BC492" s="229" t="str">
        <f t="shared" si="142"/>
        <v/>
      </c>
      <c r="BD492" s="220">
        <f>IF(A492="",0, IF(BK492="S",COUNTIF($BC$17:BC492,BC492),0))</f>
        <v>0</v>
      </c>
      <c r="BE492" s="42">
        <f xml:space="preserve"> IF(Q492&lt;&gt;"",IF(Q492&lt;&gt;"Sense monitor",VLOOKUP(_xlfn.CONCAT(LEFT(Q492,2),IF(BF492="NO",".SA",".AA")),Calculs!$B$41:$C$48,2,FALSE),0),0)</f>
        <v>0</v>
      </c>
      <c r="BF492" s="42" t="str">
        <f t="shared" si="143"/>
        <v>NO</v>
      </c>
      <c r="BG492" s="43" t="str">
        <f t="shared" si="151"/>
        <v/>
      </c>
      <c r="BH492" s="42">
        <f>SUMIF(Calculs!$B$32:$B$36,TRIM(BG492),Calculs!$C$32:$C$36)</f>
        <v>0</v>
      </c>
      <c r="BI492" s="42">
        <f>IF(T492&lt;&gt;"",IF(LEFT(T492,1)="S", SUMIF(Calculs!$B$67:$B$70, TRIM(BG492), Calculs!$C$67:$C$70),0),0)</f>
        <v>0</v>
      </c>
      <c r="BJ492" s="40" t="str">
        <f t="shared" si="152"/>
        <v>N</v>
      </c>
      <c r="BK492" s="219" t="str">
        <f t="shared" si="144"/>
        <v>N</v>
      </c>
      <c r="BL492" s="42">
        <f t="shared" si="153"/>
        <v>0</v>
      </c>
      <c r="BM492" s="42"/>
      <c r="BN492" s="42"/>
      <c r="BO492" s="42">
        <f>IF(B492="",0,IF(AND(BJ492="S",AR492=1), VLOOKUP(B492,Calculs!$B$94:$D$99,3), 0) + IF(AND(BK492="S",BD492=1), VLOOKUP(B492,Calculs!$B$94:$F$99,5), 0))</f>
        <v>0</v>
      </c>
      <c r="BP492" s="40" t="str">
        <f t="shared" si="145"/>
        <v/>
      </c>
      <c r="BQ492" s="219" t="str">
        <f t="shared" si="146"/>
        <v/>
      </c>
      <c r="BR492" s="264" t="str">
        <f t="shared" si="147"/>
        <v/>
      </c>
      <c r="BS492" s="264" t="str">
        <f t="shared" si="148"/>
        <v/>
      </c>
    </row>
    <row r="493" spans="1:71" ht="12.75" customHeight="1">
      <c r="A493" s="217" t="str">
        <f>IF(' Peticions ET'!A483="", "",' Peticions ET'!A483)</f>
        <v/>
      </c>
      <c r="B493" s="167" t="str">
        <f t="shared" si="149"/>
        <v/>
      </c>
      <c r="C493" s="167" t="str">
        <f>IF(' Peticions ET'!B483="", "",' Peticions ET'!B483)</f>
        <v/>
      </c>
      <c r="D493" s="167" t="str">
        <f>IF(' Peticions ET'!C483="", "",' Peticions ET'!C483)</f>
        <v/>
      </c>
      <c r="E493" s="167" t="str">
        <f>IF(' Peticions ET'!D483="", "",' Peticions ET'!D483)</f>
        <v/>
      </c>
      <c r="F493" s="166" t="str">
        <f>IF(' Peticions ET'!E483="", "",' Peticions ET'!E483)</f>
        <v/>
      </c>
      <c r="G493" s="166" t="str">
        <f>IF(' Peticions ET'!F483="", "",' Peticions ET'!F483)</f>
        <v/>
      </c>
      <c r="H493" s="30" t="str">
        <f>IF(' Peticions ET'!G483="", "",' Peticions ET'!G483)</f>
        <v/>
      </c>
      <c r="I493" s="40" t="str">
        <f>IF(' Peticions ET'!H483="", "",' Peticions ET'!H483)</f>
        <v/>
      </c>
      <c r="J493" s="40" t="str">
        <f>IF(' Peticions ET'!I483="", "",' Peticions ET'!I483)</f>
        <v/>
      </c>
      <c r="K493" s="40" t="str">
        <f>IF(' Peticions ET'!J483="", "",' Peticions ET'!J483)</f>
        <v/>
      </c>
      <c r="L493" s="30" t="str">
        <f>IF(' Peticions ET'!K483="", "",' Peticions ET'!K483)</f>
        <v/>
      </c>
      <c r="M493" s="30" t="str">
        <f>IF(' Peticions ET'!L483="", "",' Peticions ET'!L483)</f>
        <v/>
      </c>
      <c r="N493" s="30" t="str">
        <f>IF(' Peticions ET'!M483="", "",' Peticions ET'!M483)</f>
        <v/>
      </c>
      <c r="O493" s="40" t="str">
        <f>IF(' Peticions ET'!O483="", "",' Peticions ET'!O483)</f>
        <v/>
      </c>
      <c r="P493" s="7" t="str">
        <f>IF(' Peticions ET'!N483="", "",' Peticions ET'!N483)</f>
        <v/>
      </c>
      <c r="Q493" s="31" t="str">
        <f>IF(' Peticions ET'!R483="", "",' Peticions ET'!R483)</f>
        <v/>
      </c>
      <c r="R493" s="31" t="str">
        <f>IF(' Peticions ET'!S483="", "",' Peticions ET'!S483)</f>
        <v/>
      </c>
      <c r="S493" t="str">
        <f>IF(' Peticions ET'!P483="", "",' Peticions ET'!P483)</f>
        <v/>
      </c>
      <c r="T493" s="264" t="str">
        <f>IF(' Peticions ET'!Q483="", "",' Peticions ET'!Q483)</f>
        <v/>
      </c>
      <c r="U493" s="1"/>
      <c r="V493" s="1"/>
      <c r="W493" s="3"/>
      <c r="X493" s="31"/>
      <c r="Y493" s="31"/>
      <c r="Z493" s="31"/>
      <c r="AA493" s="32"/>
      <c r="AB493" s="33"/>
      <c r="AC493" s="33"/>
      <c r="AD493" s="33"/>
      <c r="AE493" s="33"/>
      <c r="AF493" s="34"/>
      <c r="AG493" s="34"/>
      <c r="AH493" s="34"/>
      <c r="AI493" s="34"/>
      <c r="AJ493" s="35" t="str">
        <f>IF(' Peticions ET'!Z483="", "",' Peticions ET'!Z483)</f>
        <v/>
      </c>
      <c r="AK493" s="143"/>
      <c r="AL493" s="36"/>
      <c r="AM493" s="37" t="str">
        <f t="shared" si="135"/>
        <v/>
      </c>
      <c r="AN493" s="38" t="str">
        <f t="shared" si="136"/>
        <v/>
      </c>
      <c r="AO493" s="39" t="str">
        <f t="shared" si="137"/>
        <v/>
      </c>
      <c r="AP493" s="40" t="str">
        <f t="shared" si="138"/>
        <v/>
      </c>
      <c r="AQ493" s="229" t="str">
        <f t="shared" si="139"/>
        <v/>
      </c>
      <c r="AR493" s="220">
        <f>IF(A493="",0,IF(BJ493="S",COUNTIF($AQ$17:AQ493,AQ493),0))</f>
        <v>0</v>
      </c>
      <c r="AS493" s="41" t="str">
        <f t="shared" si="150"/>
        <v/>
      </c>
      <c r="AT493" s="42">
        <f xml:space="preserve"> IF(AS493&lt;&gt;"",VLOOKUP(AS493,Calculs!$B$2:$C$34,2,FALSE),0)</f>
        <v>0</v>
      </c>
      <c r="AU493" s="42">
        <f>IF(I493&lt;&gt;"",IF(LEFT(I493,1)="S", Calculs!$C$63,0),0)</f>
        <v>0</v>
      </c>
      <c r="AV493" s="42">
        <f>IF(J493&lt;&gt;"",IF(LEFT(J493,1)="S", Calculs!$C$53,0),0)</f>
        <v>0</v>
      </c>
      <c r="AW493" s="42">
        <f>IF(K493&lt;&gt;"",IF(LEFT(K493,1)="S", Calculs!$C$54,0),0)</f>
        <v>0</v>
      </c>
      <c r="AX493" s="43" t="str">
        <f t="shared" si="140"/>
        <v/>
      </c>
      <c r="AY493" s="43" t="str">
        <f t="shared" si="141"/>
        <v/>
      </c>
      <c r="AZ493" s="43">
        <f>SUMIF(Calculs!$B$2:$B$34,AX493,Calculs!$C$2:$C$34)</f>
        <v>0</v>
      </c>
      <c r="BA493" s="42">
        <f>IF(O493&lt;&gt;"",IF(LEFT(O493,1)="S", Calculs!$C$54,0),0)</f>
        <v>0</v>
      </c>
      <c r="BB493" s="42">
        <f>IF(P493&lt;&gt;"",IF(LEFT(P493,1)="S", Calculs!$C$53,0),0)</f>
        <v>0</v>
      </c>
      <c r="BC493" s="229" t="str">
        <f t="shared" si="142"/>
        <v/>
      </c>
      <c r="BD493" s="220">
        <f>IF(A493="",0, IF(BK493="S",COUNTIF($BC$17:BC493,BC493),0))</f>
        <v>0</v>
      </c>
      <c r="BE493" s="42">
        <f xml:space="preserve"> IF(Q493&lt;&gt;"",IF(Q493&lt;&gt;"Sense monitor",VLOOKUP(_xlfn.CONCAT(LEFT(Q493,2),IF(BF493="NO",".SA",".AA")),Calculs!$B$41:$C$48,2,FALSE),0),0)</f>
        <v>0</v>
      </c>
      <c r="BF493" s="42" t="str">
        <f t="shared" si="143"/>
        <v>NO</v>
      </c>
      <c r="BG493" s="43" t="str">
        <f t="shared" si="151"/>
        <v/>
      </c>
      <c r="BH493" s="42">
        <f>SUMIF(Calculs!$B$32:$B$36,TRIM(BG493),Calculs!$C$32:$C$36)</f>
        <v>0</v>
      </c>
      <c r="BI493" s="42">
        <f>IF(T493&lt;&gt;"",IF(LEFT(T493,1)="S", SUMIF(Calculs!$B$67:$B$70, TRIM(BG493), Calculs!$C$67:$C$70),0),0)</f>
        <v>0</v>
      </c>
      <c r="BJ493" s="40" t="str">
        <f t="shared" si="152"/>
        <v>N</v>
      </c>
      <c r="BK493" s="219" t="str">
        <f t="shared" si="144"/>
        <v>N</v>
      </c>
      <c r="BL493" s="42">
        <f t="shared" si="153"/>
        <v>0</v>
      </c>
      <c r="BM493" s="42"/>
      <c r="BN493" s="42"/>
      <c r="BO493" s="42">
        <f>IF(B493="",0,IF(AND(BJ493="S",AR493=1), VLOOKUP(B493,Calculs!$B$94:$D$99,3), 0) + IF(AND(BK493="S",BD493=1), VLOOKUP(B493,Calculs!$B$94:$F$99,5), 0))</f>
        <v>0</v>
      </c>
      <c r="BP493" s="40" t="str">
        <f t="shared" si="145"/>
        <v/>
      </c>
      <c r="BQ493" s="219" t="str">
        <f t="shared" si="146"/>
        <v/>
      </c>
      <c r="BR493" s="264" t="str">
        <f t="shared" si="147"/>
        <v/>
      </c>
      <c r="BS493" s="264" t="str">
        <f t="shared" si="148"/>
        <v/>
      </c>
    </row>
    <row r="494" spans="1:71" ht="12.75" customHeight="1">
      <c r="A494" s="217" t="str">
        <f>IF(' Peticions ET'!A484="", "",' Peticions ET'!A484)</f>
        <v/>
      </c>
      <c r="B494" s="167" t="str">
        <f t="shared" si="149"/>
        <v/>
      </c>
      <c r="C494" s="167" t="str">
        <f>IF(' Peticions ET'!B484="", "",' Peticions ET'!B484)</f>
        <v/>
      </c>
      <c r="D494" s="167" t="str">
        <f>IF(' Peticions ET'!C484="", "",' Peticions ET'!C484)</f>
        <v/>
      </c>
      <c r="E494" s="167" t="str">
        <f>IF(' Peticions ET'!D484="", "",' Peticions ET'!D484)</f>
        <v/>
      </c>
      <c r="F494" s="166" t="str">
        <f>IF(' Peticions ET'!E484="", "",' Peticions ET'!E484)</f>
        <v/>
      </c>
      <c r="G494" s="166" t="str">
        <f>IF(' Peticions ET'!F484="", "",' Peticions ET'!F484)</f>
        <v/>
      </c>
      <c r="H494" s="30" t="str">
        <f>IF(' Peticions ET'!G484="", "",' Peticions ET'!G484)</f>
        <v/>
      </c>
      <c r="I494" s="40" t="str">
        <f>IF(' Peticions ET'!H484="", "",' Peticions ET'!H484)</f>
        <v/>
      </c>
      <c r="J494" s="40" t="str">
        <f>IF(' Peticions ET'!I484="", "",' Peticions ET'!I484)</f>
        <v/>
      </c>
      <c r="K494" s="40" t="str">
        <f>IF(' Peticions ET'!J484="", "",' Peticions ET'!J484)</f>
        <v/>
      </c>
      <c r="L494" s="30" t="str">
        <f>IF(' Peticions ET'!K484="", "",' Peticions ET'!K484)</f>
        <v/>
      </c>
      <c r="M494" s="30" t="str">
        <f>IF(' Peticions ET'!L484="", "",' Peticions ET'!L484)</f>
        <v/>
      </c>
      <c r="N494" s="30" t="str">
        <f>IF(' Peticions ET'!M484="", "",' Peticions ET'!M484)</f>
        <v/>
      </c>
      <c r="O494" s="40" t="str">
        <f>IF(' Peticions ET'!O484="", "",' Peticions ET'!O484)</f>
        <v/>
      </c>
      <c r="P494" s="7" t="str">
        <f>IF(' Peticions ET'!N484="", "",' Peticions ET'!N484)</f>
        <v/>
      </c>
      <c r="Q494" s="31" t="str">
        <f>IF(' Peticions ET'!R484="", "",' Peticions ET'!R484)</f>
        <v/>
      </c>
      <c r="R494" s="31" t="str">
        <f>IF(' Peticions ET'!S484="", "",' Peticions ET'!S484)</f>
        <v/>
      </c>
      <c r="S494" t="str">
        <f>IF(' Peticions ET'!P484="", "",' Peticions ET'!P484)</f>
        <v/>
      </c>
      <c r="T494" s="264" t="str">
        <f>IF(' Peticions ET'!Q484="", "",' Peticions ET'!Q484)</f>
        <v/>
      </c>
      <c r="U494" s="1"/>
      <c r="V494" s="1"/>
      <c r="W494" s="3"/>
      <c r="X494" s="31"/>
      <c r="Y494" s="31"/>
      <c r="Z494" s="31"/>
      <c r="AA494" s="32"/>
      <c r="AB494" s="33"/>
      <c r="AC494" s="33"/>
      <c r="AD494" s="33"/>
      <c r="AE494" s="33"/>
      <c r="AF494" s="34"/>
      <c r="AG494" s="34"/>
      <c r="AH494" s="34"/>
      <c r="AI494" s="34"/>
      <c r="AJ494" s="35" t="str">
        <f>IF(' Peticions ET'!Z484="", "",' Peticions ET'!Z484)</f>
        <v/>
      </c>
      <c r="AK494" s="143"/>
      <c r="AL494" s="36"/>
      <c r="AM494" s="37" t="str">
        <f t="shared" si="135"/>
        <v/>
      </c>
      <c r="AN494" s="38" t="str">
        <f t="shared" si="136"/>
        <v/>
      </c>
      <c r="AO494" s="39" t="str">
        <f t="shared" si="137"/>
        <v/>
      </c>
      <c r="AP494" s="40" t="str">
        <f t="shared" si="138"/>
        <v/>
      </c>
      <c r="AQ494" s="229" t="str">
        <f t="shared" si="139"/>
        <v/>
      </c>
      <c r="AR494" s="220">
        <f>IF(A494="",0,IF(BJ494="S",COUNTIF($AQ$17:AQ494,AQ494),0))</f>
        <v>0</v>
      </c>
      <c r="AS494" s="41" t="str">
        <f t="shared" si="150"/>
        <v/>
      </c>
      <c r="AT494" s="42">
        <f xml:space="preserve"> IF(AS494&lt;&gt;"",VLOOKUP(AS494,Calculs!$B$2:$C$34,2,FALSE),0)</f>
        <v>0</v>
      </c>
      <c r="AU494" s="42">
        <f>IF(I494&lt;&gt;"",IF(LEFT(I494,1)="S", Calculs!$C$63,0),0)</f>
        <v>0</v>
      </c>
      <c r="AV494" s="42">
        <f>IF(J494&lt;&gt;"",IF(LEFT(J494,1)="S", Calculs!$C$53,0),0)</f>
        <v>0</v>
      </c>
      <c r="AW494" s="42">
        <f>IF(K494&lt;&gt;"",IF(LEFT(K494,1)="S", Calculs!$C$54,0),0)</f>
        <v>0</v>
      </c>
      <c r="AX494" s="43" t="str">
        <f t="shared" si="140"/>
        <v/>
      </c>
      <c r="AY494" s="43" t="str">
        <f t="shared" si="141"/>
        <v/>
      </c>
      <c r="AZ494" s="43">
        <f>SUMIF(Calculs!$B$2:$B$34,AX494,Calculs!$C$2:$C$34)</f>
        <v>0</v>
      </c>
      <c r="BA494" s="42">
        <f>IF(O494&lt;&gt;"",IF(LEFT(O494,1)="S", Calculs!$C$54,0),0)</f>
        <v>0</v>
      </c>
      <c r="BB494" s="42">
        <f>IF(P494&lt;&gt;"",IF(LEFT(P494,1)="S", Calculs!$C$53,0),0)</f>
        <v>0</v>
      </c>
      <c r="BC494" s="229" t="str">
        <f t="shared" si="142"/>
        <v/>
      </c>
      <c r="BD494" s="220">
        <f>IF(A494="",0, IF(BK494="S",COUNTIF($BC$17:BC494,BC494),0))</f>
        <v>0</v>
      </c>
      <c r="BE494" s="42">
        <f xml:space="preserve"> IF(Q494&lt;&gt;"",IF(Q494&lt;&gt;"Sense monitor",VLOOKUP(_xlfn.CONCAT(LEFT(Q494,2),IF(BF494="NO",".SA",".AA")),Calculs!$B$41:$C$48,2,FALSE),0),0)</f>
        <v>0</v>
      </c>
      <c r="BF494" s="42" t="str">
        <f t="shared" si="143"/>
        <v>NO</v>
      </c>
      <c r="BG494" s="43" t="str">
        <f t="shared" si="151"/>
        <v/>
      </c>
      <c r="BH494" s="42">
        <f>SUMIF(Calculs!$B$32:$B$36,TRIM(BG494),Calculs!$C$32:$C$36)</f>
        <v>0</v>
      </c>
      <c r="BI494" s="42">
        <f>IF(T494&lt;&gt;"",IF(LEFT(T494,1)="S", SUMIF(Calculs!$B$67:$B$70, TRIM(BG494), Calculs!$C$67:$C$70),0),0)</f>
        <v>0</v>
      </c>
      <c r="BJ494" s="40" t="str">
        <f t="shared" si="152"/>
        <v>N</v>
      </c>
      <c r="BK494" s="219" t="str">
        <f t="shared" si="144"/>
        <v>N</v>
      </c>
      <c r="BL494" s="42">
        <f t="shared" si="153"/>
        <v>0</v>
      </c>
      <c r="BM494" s="42"/>
      <c r="BN494" s="42"/>
      <c r="BO494" s="42">
        <f>IF(B494="",0,IF(AND(BJ494="S",AR494=1), VLOOKUP(B494,Calculs!$B$94:$D$99,3), 0) + IF(AND(BK494="S",BD494=1), VLOOKUP(B494,Calculs!$B$94:$F$99,5), 0))</f>
        <v>0</v>
      </c>
      <c r="BP494" s="40" t="str">
        <f t="shared" si="145"/>
        <v/>
      </c>
      <c r="BQ494" s="219" t="str">
        <f t="shared" si="146"/>
        <v/>
      </c>
      <c r="BR494" s="264" t="str">
        <f t="shared" si="147"/>
        <v/>
      </c>
      <c r="BS494" s="264" t="str">
        <f t="shared" si="148"/>
        <v/>
      </c>
    </row>
    <row r="495" spans="1:71" ht="12.75" customHeight="1">
      <c r="A495" s="217" t="str">
        <f>IF(' Peticions ET'!A485="", "",' Peticions ET'!A485)</f>
        <v/>
      </c>
      <c r="B495" s="167" t="str">
        <f t="shared" si="149"/>
        <v/>
      </c>
      <c r="C495" s="167" t="str">
        <f>IF(' Peticions ET'!B485="", "",' Peticions ET'!B485)</f>
        <v/>
      </c>
      <c r="D495" s="167" t="str">
        <f>IF(' Peticions ET'!C485="", "",' Peticions ET'!C485)</f>
        <v/>
      </c>
      <c r="E495" s="167" t="str">
        <f>IF(' Peticions ET'!D485="", "",' Peticions ET'!D485)</f>
        <v/>
      </c>
      <c r="F495" s="166" t="str">
        <f>IF(' Peticions ET'!E485="", "",' Peticions ET'!E485)</f>
        <v/>
      </c>
      <c r="G495" s="166" t="str">
        <f>IF(' Peticions ET'!F485="", "",' Peticions ET'!F485)</f>
        <v/>
      </c>
      <c r="H495" s="30" t="str">
        <f>IF(' Peticions ET'!G485="", "",' Peticions ET'!G485)</f>
        <v/>
      </c>
      <c r="I495" s="40" t="str">
        <f>IF(' Peticions ET'!H485="", "",' Peticions ET'!H485)</f>
        <v/>
      </c>
      <c r="J495" s="40" t="str">
        <f>IF(' Peticions ET'!I485="", "",' Peticions ET'!I485)</f>
        <v/>
      </c>
      <c r="K495" s="40" t="str">
        <f>IF(' Peticions ET'!J485="", "",' Peticions ET'!J485)</f>
        <v/>
      </c>
      <c r="L495" s="30" t="str">
        <f>IF(' Peticions ET'!K485="", "",' Peticions ET'!K485)</f>
        <v/>
      </c>
      <c r="M495" s="30" t="str">
        <f>IF(' Peticions ET'!L485="", "",' Peticions ET'!L485)</f>
        <v/>
      </c>
      <c r="N495" s="30" t="str">
        <f>IF(' Peticions ET'!M485="", "",' Peticions ET'!M485)</f>
        <v/>
      </c>
      <c r="O495" s="40" t="str">
        <f>IF(' Peticions ET'!O485="", "",' Peticions ET'!O485)</f>
        <v/>
      </c>
      <c r="P495" s="7" t="str">
        <f>IF(' Peticions ET'!N485="", "",' Peticions ET'!N485)</f>
        <v/>
      </c>
      <c r="Q495" s="31" t="str">
        <f>IF(' Peticions ET'!R485="", "",' Peticions ET'!R485)</f>
        <v/>
      </c>
      <c r="R495" s="31" t="str">
        <f>IF(' Peticions ET'!S485="", "",' Peticions ET'!S485)</f>
        <v/>
      </c>
      <c r="S495" t="str">
        <f>IF(' Peticions ET'!P485="", "",' Peticions ET'!P485)</f>
        <v/>
      </c>
      <c r="T495" s="264" t="str">
        <f>IF(' Peticions ET'!Q485="", "",' Peticions ET'!Q485)</f>
        <v/>
      </c>
      <c r="U495" s="1"/>
      <c r="V495" s="1"/>
      <c r="W495" s="3"/>
      <c r="X495" s="31"/>
      <c r="Y495" s="31"/>
      <c r="Z495" s="31"/>
      <c r="AA495" s="32"/>
      <c r="AB495" s="33"/>
      <c r="AC495" s="33"/>
      <c r="AD495" s="33"/>
      <c r="AE495" s="33"/>
      <c r="AF495" s="34"/>
      <c r="AG495" s="34"/>
      <c r="AH495" s="34"/>
      <c r="AI495" s="34"/>
      <c r="AJ495" s="35" t="str">
        <f>IF(' Peticions ET'!Z485="", "",' Peticions ET'!Z485)</f>
        <v/>
      </c>
      <c r="AK495" s="143"/>
      <c r="AL495" s="36"/>
      <c r="AM495" s="37" t="str">
        <f t="shared" si="135"/>
        <v/>
      </c>
      <c r="AN495" s="38" t="str">
        <f t="shared" si="136"/>
        <v/>
      </c>
      <c r="AO495" s="39" t="str">
        <f t="shared" si="137"/>
        <v/>
      </c>
      <c r="AP495" s="40" t="str">
        <f t="shared" si="138"/>
        <v/>
      </c>
      <c r="AQ495" s="229" t="str">
        <f t="shared" si="139"/>
        <v/>
      </c>
      <c r="AR495" s="220">
        <f>IF(A495="",0,IF(BJ495="S",COUNTIF($AQ$17:AQ495,AQ495),0))</f>
        <v>0</v>
      </c>
      <c r="AS495" s="41" t="str">
        <f t="shared" si="150"/>
        <v/>
      </c>
      <c r="AT495" s="42">
        <f xml:space="preserve"> IF(AS495&lt;&gt;"",VLOOKUP(AS495,Calculs!$B$2:$C$34,2,FALSE),0)</f>
        <v>0</v>
      </c>
      <c r="AU495" s="42">
        <f>IF(I495&lt;&gt;"",IF(LEFT(I495,1)="S", Calculs!$C$63,0),0)</f>
        <v>0</v>
      </c>
      <c r="AV495" s="42">
        <f>IF(J495&lt;&gt;"",IF(LEFT(J495,1)="S", Calculs!$C$53,0),0)</f>
        <v>0</v>
      </c>
      <c r="AW495" s="42">
        <f>IF(K495&lt;&gt;"",IF(LEFT(K495,1)="S", Calculs!$C$54,0),0)</f>
        <v>0</v>
      </c>
      <c r="AX495" s="43" t="str">
        <f t="shared" si="140"/>
        <v/>
      </c>
      <c r="AY495" s="43" t="str">
        <f t="shared" si="141"/>
        <v/>
      </c>
      <c r="AZ495" s="43">
        <f>SUMIF(Calculs!$B$2:$B$34,AX495,Calculs!$C$2:$C$34)</f>
        <v>0</v>
      </c>
      <c r="BA495" s="42">
        <f>IF(O495&lt;&gt;"",IF(LEFT(O495,1)="S", Calculs!$C$54,0),0)</f>
        <v>0</v>
      </c>
      <c r="BB495" s="42">
        <f>IF(P495&lt;&gt;"",IF(LEFT(P495,1)="S", Calculs!$C$53,0),0)</f>
        <v>0</v>
      </c>
      <c r="BC495" s="229" t="str">
        <f t="shared" si="142"/>
        <v/>
      </c>
      <c r="BD495" s="220">
        <f>IF(A495="",0, IF(BK495="S",COUNTIF($BC$17:BC495,BC495),0))</f>
        <v>0</v>
      </c>
      <c r="BE495" s="42">
        <f xml:space="preserve"> IF(Q495&lt;&gt;"",IF(Q495&lt;&gt;"Sense monitor",VLOOKUP(_xlfn.CONCAT(LEFT(Q495,2),IF(BF495="NO",".SA",".AA")),Calculs!$B$41:$C$48,2,FALSE),0),0)</f>
        <v>0</v>
      </c>
      <c r="BF495" s="42" t="str">
        <f t="shared" si="143"/>
        <v>NO</v>
      </c>
      <c r="BG495" s="43" t="str">
        <f t="shared" si="151"/>
        <v/>
      </c>
      <c r="BH495" s="42">
        <f>SUMIF(Calculs!$B$32:$B$36,TRIM(BG495),Calculs!$C$32:$C$36)</f>
        <v>0</v>
      </c>
      <c r="BI495" s="42">
        <f>IF(T495&lt;&gt;"",IF(LEFT(T495,1)="S", SUMIF(Calculs!$B$67:$B$70, TRIM(BG495), Calculs!$C$67:$C$70),0),0)</f>
        <v>0</v>
      </c>
      <c r="BJ495" s="40" t="str">
        <f t="shared" si="152"/>
        <v>N</v>
      </c>
      <c r="BK495" s="219" t="str">
        <f t="shared" si="144"/>
        <v>N</v>
      </c>
      <c r="BL495" s="42">
        <f t="shared" si="153"/>
        <v>0</v>
      </c>
      <c r="BM495" s="42"/>
      <c r="BN495" s="42"/>
      <c r="BO495" s="42">
        <f>IF(B495="",0,IF(AND(BJ495="S",AR495=1), VLOOKUP(B495,Calculs!$B$94:$D$99,3), 0) + IF(AND(BK495="S",BD495=1), VLOOKUP(B495,Calculs!$B$94:$F$99,5), 0))</f>
        <v>0</v>
      </c>
      <c r="BP495" s="40" t="str">
        <f t="shared" si="145"/>
        <v/>
      </c>
      <c r="BQ495" s="219" t="str">
        <f t="shared" si="146"/>
        <v/>
      </c>
      <c r="BR495" s="264" t="str">
        <f t="shared" si="147"/>
        <v/>
      </c>
      <c r="BS495" s="264" t="str">
        <f t="shared" si="148"/>
        <v/>
      </c>
    </row>
    <row r="496" spans="1:71" ht="12.75" customHeight="1">
      <c r="A496" s="217" t="str">
        <f>IF(' Peticions ET'!A486="", "",' Peticions ET'!A486)</f>
        <v/>
      </c>
      <c r="B496" s="167" t="str">
        <f t="shared" si="149"/>
        <v/>
      </c>
      <c r="C496" s="167" t="str">
        <f>IF(' Peticions ET'!B486="", "",' Peticions ET'!B486)</f>
        <v/>
      </c>
      <c r="D496" s="167" t="str">
        <f>IF(' Peticions ET'!C486="", "",' Peticions ET'!C486)</f>
        <v/>
      </c>
      <c r="E496" s="167" t="str">
        <f>IF(' Peticions ET'!D486="", "",' Peticions ET'!D486)</f>
        <v/>
      </c>
      <c r="F496" s="166" t="str">
        <f>IF(' Peticions ET'!E486="", "",' Peticions ET'!E486)</f>
        <v/>
      </c>
      <c r="G496" s="166" t="str">
        <f>IF(' Peticions ET'!F486="", "",' Peticions ET'!F486)</f>
        <v/>
      </c>
      <c r="H496" s="30" t="str">
        <f>IF(' Peticions ET'!G486="", "",' Peticions ET'!G486)</f>
        <v/>
      </c>
      <c r="I496" s="40" t="str">
        <f>IF(' Peticions ET'!H486="", "",' Peticions ET'!H486)</f>
        <v/>
      </c>
      <c r="J496" s="40" t="str">
        <f>IF(' Peticions ET'!I486="", "",' Peticions ET'!I486)</f>
        <v/>
      </c>
      <c r="K496" s="40" t="str">
        <f>IF(' Peticions ET'!J486="", "",' Peticions ET'!J486)</f>
        <v/>
      </c>
      <c r="L496" s="30" t="str">
        <f>IF(' Peticions ET'!K486="", "",' Peticions ET'!K486)</f>
        <v/>
      </c>
      <c r="M496" s="30" t="str">
        <f>IF(' Peticions ET'!L486="", "",' Peticions ET'!L486)</f>
        <v/>
      </c>
      <c r="N496" s="30" t="str">
        <f>IF(' Peticions ET'!M486="", "",' Peticions ET'!M486)</f>
        <v/>
      </c>
      <c r="O496" s="40" t="str">
        <f>IF(' Peticions ET'!O486="", "",' Peticions ET'!O486)</f>
        <v/>
      </c>
      <c r="P496" s="7" t="str">
        <f>IF(' Peticions ET'!N486="", "",' Peticions ET'!N486)</f>
        <v/>
      </c>
      <c r="Q496" s="31" t="str">
        <f>IF(' Peticions ET'!R486="", "",' Peticions ET'!R486)</f>
        <v/>
      </c>
      <c r="R496" s="31" t="str">
        <f>IF(' Peticions ET'!S486="", "",' Peticions ET'!S486)</f>
        <v/>
      </c>
      <c r="S496" t="str">
        <f>IF(' Peticions ET'!P486="", "",' Peticions ET'!P486)</f>
        <v/>
      </c>
      <c r="T496" s="264" t="str">
        <f>IF(' Peticions ET'!Q486="", "",' Peticions ET'!Q486)</f>
        <v/>
      </c>
      <c r="U496" s="1"/>
      <c r="V496" s="1"/>
      <c r="W496" s="3"/>
      <c r="X496" s="31"/>
      <c r="Y496" s="31"/>
      <c r="Z496" s="31"/>
      <c r="AA496" s="32"/>
      <c r="AB496" s="33"/>
      <c r="AC496" s="33"/>
      <c r="AD496" s="33"/>
      <c r="AE496" s="33"/>
      <c r="AF496" s="34"/>
      <c r="AG496" s="34"/>
      <c r="AH496" s="34"/>
      <c r="AI496" s="34"/>
      <c r="AJ496" s="35" t="str">
        <f>IF(' Peticions ET'!Z486="", "",' Peticions ET'!Z486)</f>
        <v/>
      </c>
      <c r="AK496" s="143"/>
      <c r="AL496" s="36"/>
      <c r="AM496" s="37" t="str">
        <f t="shared" si="135"/>
        <v/>
      </c>
      <c r="AN496" s="38" t="str">
        <f t="shared" si="136"/>
        <v/>
      </c>
      <c r="AO496" s="39" t="str">
        <f t="shared" si="137"/>
        <v/>
      </c>
      <c r="AP496" s="40" t="str">
        <f t="shared" si="138"/>
        <v/>
      </c>
      <c r="AQ496" s="229" t="str">
        <f t="shared" si="139"/>
        <v/>
      </c>
      <c r="AR496" s="220">
        <f>IF(A496="",0,IF(BJ496="S",COUNTIF($AQ$17:AQ496,AQ496),0))</f>
        <v>0</v>
      </c>
      <c r="AS496" s="41" t="str">
        <f t="shared" si="150"/>
        <v/>
      </c>
      <c r="AT496" s="42">
        <f xml:space="preserve"> IF(AS496&lt;&gt;"",VLOOKUP(AS496,Calculs!$B$2:$C$34,2,FALSE),0)</f>
        <v>0</v>
      </c>
      <c r="AU496" s="42">
        <f>IF(I496&lt;&gt;"",IF(LEFT(I496,1)="S", Calculs!$C$63,0),0)</f>
        <v>0</v>
      </c>
      <c r="AV496" s="42">
        <f>IF(J496&lt;&gt;"",IF(LEFT(J496,1)="S", Calculs!$C$53,0),0)</f>
        <v>0</v>
      </c>
      <c r="AW496" s="42">
        <f>IF(K496&lt;&gt;"",IF(LEFT(K496,1)="S", Calculs!$C$54,0),0)</f>
        <v>0</v>
      </c>
      <c r="AX496" s="43" t="str">
        <f t="shared" si="140"/>
        <v/>
      </c>
      <c r="AY496" s="43" t="str">
        <f t="shared" si="141"/>
        <v/>
      </c>
      <c r="AZ496" s="43">
        <f>SUMIF(Calculs!$B$2:$B$34,AX496,Calculs!$C$2:$C$34)</f>
        <v>0</v>
      </c>
      <c r="BA496" s="42">
        <f>IF(O496&lt;&gt;"",IF(LEFT(O496,1)="S", Calculs!$C$54,0),0)</f>
        <v>0</v>
      </c>
      <c r="BB496" s="42">
        <f>IF(P496&lt;&gt;"",IF(LEFT(P496,1)="S", Calculs!$C$53,0),0)</f>
        <v>0</v>
      </c>
      <c r="BC496" s="229" t="str">
        <f t="shared" si="142"/>
        <v/>
      </c>
      <c r="BD496" s="220">
        <f>IF(A496="",0, IF(BK496="S",COUNTIF($BC$17:BC496,BC496),0))</f>
        <v>0</v>
      </c>
      <c r="BE496" s="42">
        <f xml:space="preserve"> IF(Q496&lt;&gt;"",IF(Q496&lt;&gt;"Sense monitor",VLOOKUP(_xlfn.CONCAT(LEFT(Q496,2),IF(BF496="NO",".SA",".AA")),Calculs!$B$41:$C$48,2,FALSE),0),0)</f>
        <v>0</v>
      </c>
      <c r="BF496" s="42" t="str">
        <f t="shared" si="143"/>
        <v>NO</v>
      </c>
      <c r="BG496" s="43" t="str">
        <f t="shared" si="151"/>
        <v/>
      </c>
      <c r="BH496" s="42">
        <f>SUMIF(Calculs!$B$32:$B$36,TRIM(BG496),Calculs!$C$32:$C$36)</f>
        <v>0</v>
      </c>
      <c r="BI496" s="42">
        <f>IF(T496&lt;&gt;"",IF(LEFT(T496,1)="S", SUMIF(Calculs!$B$67:$B$70, TRIM(BG496), Calculs!$C$67:$C$70),0),0)</f>
        <v>0</v>
      </c>
      <c r="BJ496" s="40" t="str">
        <f t="shared" si="152"/>
        <v>N</v>
      </c>
      <c r="BK496" s="219" t="str">
        <f t="shared" si="144"/>
        <v>N</v>
      </c>
      <c r="BL496" s="42">
        <f t="shared" si="153"/>
        <v>0</v>
      </c>
      <c r="BM496" s="42"/>
      <c r="BN496" s="42"/>
      <c r="BO496" s="42">
        <f>IF(B496="",0,IF(AND(BJ496="S",AR496=1), VLOOKUP(B496,Calculs!$B$94:$D$99,3), 0) + IF(AND(BK496="S",BD496=1), VLOOKUP(B496,Calculs!$B$94:$F$99,5), 0))</f>
        <v>0</v>
      </c>
      <c r="BP496" s="40" t="str">
        <f t="shared" si="145"/>
        <v/>
      </c>
      <c r="BQ496" s="219" t="str">
        <f t="shared" si="146"/>
        <v/>
      </c>
      <c r="BR496" s="264" t="str">
        <f t="shared" si="147"/>
        <v/>
      </c>
      <c r="BS496" s="264" t="str">
        <f t="shared" si="148"/>
        <v/>
      </c>
    </row>
    <row r="497" spans="1:71" ht="12.75" customHeight="1">
      <c r="A497" s="217" t="str">
        <f>IF(' Peticions ET'!A487="", "",' Peticions ET'!A487)</f>
        <v/>
      </c>
      <c r="B497" s="167" t="str">
        <f t="shared" si="149"/>
        <v/>
      </c>
      <c r="C497" s="167" t="str">
        <f>IF(' Peticions ET'!B487="", "",' Peticions ET'!B487)</f>
        <v/>
      </c>
      <c r="D497" s="167" t="str">
        <f>IF(' Peticions ET'!C487="", "",' Peticions ET'!C487)</f>
        <v/>
      </c>
      <c r="E497" s="167" t="str">
        <f>IF(' Peticions ET'!D487="", "",' Peticions ET'!D487)</f>
        <v/>
      </c>
      <c r="F497" s="166" t="str">
        <f>IF(' Peticions ET'!E487="", "",' Peticions ET'!E487)</f>
        <v/>
      </c>
      <c r="G497" s="166" t="str">
        <f>IF(' Peticions ET'!F487="", "",' Peticions ET'!F487)</f>
        <v/>
      </c>
      <c r="H497" s="30" t="str">
        <f>IF(' Peticions ET'!G487="", "",' Peticions ET'!G487)</f>
        <v/>
      </c>
      <c r="I497" s="40" t="str">
        <f>IF(' Peticions ET'!H487="", "",' Peticions ET'!H487)</f>
        <v/>
      </c>
      <c r="J497" s="40" t="str">
        <f>IF(' Peticions ET'!I487="", "",' Peticions ET'!I487)</f>
        <v/>
      </c>
      <c r="K497" s="40" t="str">
        <f>IF(' Peticions ET'!J487="", "",' Peticions ET'!J487)</f>
        <v/>
      </c>
      <c r="L497" s="30" t="str">
        <f>IF(' Peticions ET'!K487="", "",' Peticions ET'!K487)</f>
        <v/>
      </c>
      <c r="M497" s="30" t="str">
        <f>IF(' Peticions ET'!L487="", "",' Peticions ET'!L487)</f>
        <v/>
      </c>
      <c r="N497" s="30" t="str">
        <f>IF(' Peticions ET'!M487="", "",' Peticions ET'!M487)</f>
        <v/>
      </c>
      <c r="O497" s="40" t="str">
        <f>IF(' Peticions ET'!O487="", "",' Peticions ET'!O487)</f>
        <v/>
      </c>
      <c r="P497" s="7" t="str">
        <f>IF(' Peticions ET'!N487="", "",' Peticions ET'!N487)</f>
        <v/>
      </c>
      <c r="Q497" s="31" t="str">
        <f>IF(' Peticions ET'!R487="", "",' Peticions ET'!R487)</f>
        <v/>
      </c>
      <c r="R497" s="31" t="str">
        <f>IF(' Peticions ET'!S487="", "",' Peticions ET'!S487)</f>
        <v/>
      </c>
      <c r="S497" t="str">
        <f>IF(' Peticions ET'!P487="", "",' Peticions ET'!P487)</f>
        <v/>
      </c>
      <c r="T497" s="264" t="str">
        <f>IF(' Peticions ET'!Q487="", "",' Peticions ET'!Q487)</f>
        <v/>
      </c>
      <c r="U497" s="1"/>
      <c r="V497" s="1"/>
      <c r="W497" s="3"/>
      <c r="X497" s="31"/>
      <c r="Y497" s="31"/>
      <c r="Z497" s="31"/>
      <c r="AA497" s="32"/>
      <c r="AB497" s="33"/>
      <c r="AC497" s="33"/>
      <c r="AD497" s="33"/>
      <c r="AE497" s="33"/>
      <c r="AF497" s="34"/>
      <c r="AG497" s="34"/>
      <c r="AH497" s="34"/>
      <c r="AI497" s="34"/>
      <c r="AJ497" s="35" t="str">
        <f>IF(' Peticions ET'!Z487="", "",' Peticions ET'!Z487)</f>
        <v/>
      </c>
      <c r="AK497" s="143"/>
      <c r="AL497" s="36"/>
      <c r="AM497" s="37" t="str">
        <f t="shared" si="135"/>
        <v/>
      </c>
      <c r="AN497" s="38" t="str">
        <f t="shared" si="136"/>
        <v/>
      </c>
      <c r="AO497" s="39" t="str">
        <f t="shared" si="137"/>
        <v/>
      </c>
      <c r="AP497" s="40" t="str">
        <f t="shared" si="138"/>
        <v/>
      </c>
      <c r="AQ497" s="229" t="str">
        <f t="shared" si="139"/>
        <v/>
      </c>
      <c r="AR497" s="220">
        <f>IF(A497="",0,IF(BJ497="S",COUNTIF($AQ$17:AQ497,AQ497),0))</f>
        <v>0</v>
      </c>
      <c r="AS497" s="41" t="str">
        <f t="shared" si="150"/>
        <v/>
      </c>
      <c r="AT497" s="42">
        <f xml:space="preserve"> IF(AS497&lt;&gt;"",VLOOKUP(AS497,Calculs!$B$2:$C$34,2,FALSE),0)</f>
        <v>0</v>
      </c>
      <c r="AU497" s="42">
        <f>IF(I497&lt;&gt;"",IF(LEFT(I497,1)="S", Calculs!$C$63,0),0)</f>
        <v>0</v>
      </c>
      <c r="AV497" s="42">
        <f>IF(J497&lt;&gt;"",IF(LEFT(J497,1)="S", Calculs!$C$53,0),0)</f>
        <v>0</v>
      </c>
      <c r="AW497" s="42">
        <f>IF(K497&lt;&gt;"",IF(LEFT(K497,1)="S", Calculs!$C$54,0),0)</f>
        <v>0</v>
      </c>
      <c r="AX497" s="43" t="str">
        <f t="shared" si="140"/>
        <v/>
      </c>
      <c r="AY497" s="43" t="str">
        <f t="shared" si="141"/>
        <v/>
      </c>
      <c r="AZ497" s="43">
        <f>SUMIF(Calculs!$B$2:$B$34,AX497,Calculs!$C$2:$C$34)</f>
        <v>0</v>
      </c>
      <c r="BA497" s="42">
        <f>IF(O497&lt;&gt;"",IF(LEFT(O497,1)="S", Calculs!$C$54,0),0)</f>
        <v>0</v>
      </c>
      <c r="BB497" s="42">
        <f>IF(P497&lt;&gt;"",IF(LEFT(P497,1)="S", Calculs!$C$53,0),0)</f>
        <v>0</v>
      </c>
      <c r="BC497" s="229" t="str">
        <f t="shared" si="142"/>
        <v/>
      </c>
      <c r="BD497" s="220">
        <f>IF(A497="",0, IF(BK497="S",COUNTIF($BC$17:BC497,BC497),0))</f>
        <v>0</v>
      </c>
      <c r="BE497" s="42">
        <f xml:space="preserve"> IF(Q497&lt;&gt;"",IF(Q497&lt;&gt;"Sense monitor",VLOOKUP(_xlfn.CONCAT(LEFT(Q497,2),IF(BF497="NO",".SA",".AA")),Calculs!$B$41:$C$48,2,FALSE),0),0)</f>
        <v>0</v>
      </c>
      <c r="BF497" s="42" t="str">
        <f t="shared" si="143"/>
        <v>NO</v>
      </c>
      <c r="BG497" s="43" t="str">
        <f t="shared" si="151"/>
        <v/>
      </c>
      <c r="BH497" s="42">
        <f>SUMIF(Calculs!$B$32:$B$36,TRIM(BG497),Calculs!$C$32:$C$36)</f>
        <v>0</v>
      </c>
      <c r="BI497" s="42">
        <f>IF(T497&lt;&gt;"",IF(LEFT(T497,1)="S", SUMIF(Calculs!$B$67:$B$70, TRIM(BG497), Calculs!$C$67:$C$70),0),0)</f>
        <v>0</v>
      </c>
      <c r="BJ497" s="40" t="str">
        <f t="shared" si="152"/>
        <v>N</v>
      </c>
      <c r="BK497" s="219" t="str">
        <f t="shared" si="144"/>
        <v>N</v>
      </c>
      <c r="BL497" s="42">
        <f t="shared" si="153"/>
        <v>0</v>
      </c>
      <c r="BM497" s="42"/>
      <c r="BN497" s="42"/>
      <c r="BO497" s="42">
        <f>IF(B497="",0,IF(AND(BJ497="S",AR497=1), VLOOKUP(B497,Calculs!$B$94:$D$99,3), 0) + IF(AND(BK497="S",BD497=1), VLOOKUP(B497,Calculs!$B$94:$F$99,5), 0))</f>
        <v>0</v>
      </c>
      <c r="BP497" s="40" t="str">
        <f t="shared" si="145"/>
        <v/>
      </c>
      <c r="BQ497" s="219" t="str">
        <f t="shared" si="146"/>
        <v/>
      </c>
      <c r="BR497" s="264" t="str">
        <f t="shared" si="147"/>
        <v/>
      </c>
      <c r="BS497" s="264" t="str">
        <f t="shared" si="148"/>
        <v/>
      </c>
    </row>
    <row r="498" spans="1:71" ht="12.75" customHeight="1">
      <c r="A498" s="217" t="str">
        <f>IF(' Peticions ET'!A488="", "",' Peticions ET'!A488)</f>
        <v/>
      </c>
      <c r="B498" s="167" t="str">
        <f t="shared" si="149"/>
        <v/>
      </c>
      <c r="C498" s="167" t="str">
        <f>IF(' Peticions ET'!B488="", "",' Peticions ET'!B488)</f>
        <v/>
      </c>
      <c r="D498" s="167" t="str">
        <f>IF(' Peticions ET'!C488="", "",' Peticions ET'!C488)</f>
        <v/>
      </c>
      <c r="E498" s="167" t="str">
        <f>IF(' Peticions ET'!D488="", "",' Peticions ET'!D488)</f>
        <v/>
      </c>
      <c r="F498" s="166" t="str">
        <f>IF(' Peticions ET'!E488="", "",' Peticions ET'!E488)</f>
        <v/>
      </c>
      <c r="G498" s="166" t="str">
        <f>IF(' Peticions ET'!F488="", "",' Peticions ET'!F488)</f>
        <v/>
      </c>
      <c r="H498" s="30" t="str">
        <f>IF(' Peticions ET'!G488="", "",' Peticions ET'!G488)</f>
        <v/>
      </c>
      <c r="I498" s="40" t="str">
        <f>IF(' Peticions ET'!H488="", "",' Peticions ET'!H488)</f>
        <v/>
      </c>
      <c r="J498" s="40" t="str">
        <f>IF(' Peticions ET'!I488="", "",' Peticions ET'!I488)</f>
        <v/>
      </c>
      <c r="K498" s="40" t="str">
        <f>IF(' Peticions ET'!J488="", "",' Peticions ET'!J488)</f>
        <v/>
      </c>
      <c r="L498" s="30" t="str">
        <f>IF(' Peticions ET'!K488="", "",' Peticions ET'!K488)</f>
        <v/>
      </c>
      <c r="M498" s="30" t="str">
        <f>IF(' Peticions ET'!L488="", "",' Peticions ET'!L488)</f>
        <v/>
      </c>
      <c r="N498" s="30" t="str">
        <f>IF(' Peticions ET'!M488="", "",' Peticions ET'!M488)</f>
        <v/>
      </c>
      <c r="O498" s="40" t="str">
        <f>IF(' Peticions ET'!O488="", "",' Peticions ET'!O488)</f>
        <v/>
      </c>
      <c r="P498" s="7" t="str">
        <f>IF(' Peticions ET'!N488="", "",' Peticions ET'!N488)</f>
        <v/>
      </c>
      <c r="Q498" s="31" t="str">
        <f>IF(' Peticions ET'!R488="", "",' Peticions ET'!R488)</f>
        <v/>
      </c>
      <c r="R498" s="31" t="str">
        <f>IF(' Peticions ET'!S488="", "",' Peticions ET'!S488)</f>
        <v/>
      </c>
      <c r="S498" t="str">
        <f>IF(' Peticions ET'!P488="", "",' Peticions ET'!P488)</f>
        <v/>
      </c>
      <c r="T498" s="264" t="str">
        <f>IF(' Peticions ET'!Q488="", "",' Peticions ET'!Q488)</f>
        <v/>
      </c>
      <c r="U498" s="1"/>
      <c r="V498" s="1"/>
      <c r="W498" s="3"/>
      <c r="X498" s="31"/>
      <c r="Y498" s="31"/>
      <c r="Z498" s="31"/>
      <c r="AA498" s="32"/>
      <c r="AB498" s="33"/>
      <c r="AC498" s="33"/>
      <c r="AD498" s="33"/>
      <c r="AE498" s="33"/>
      <c r="AF498" s="34"/>
      <c r="AG498" s="34"/>
      <c r="AH498" s="34"/>
      <c r="AI498" s="34"/>
      <c r="AJ498" s="35" t="str">
        <f>IF(' Peticions ET'!Z488="", "",' Peticions ET'!Z488)</f>
        <v/>
      </c>
      <c r="AK498" s="143"/>
      <c r="AL498" s="36"/>
      <c r="AM498" s="37" t="str">
        <f t="shared" si="135"/>
        <v/>
      </c>
      <c r="AN498" s="38" t="str">
        <f t="shared" si="136"/>
        <v/>
      </c>
      <c r="AO498" s="39" t="str">
        <f t="shared" si="137"/>
        <v/>
      </c>
      <c r="AP498" s="40" t="str">
        <f t="shared" si="138"/>
        <v/>
      </c>
      <c r="AQ498" s="229" t="str">
        <f t="shared" si="139"/>
        <v/>
      </c>
      <c r="AR498" s="220">
        <f>IF(A498="",0,IF(BJ498="S",COUNTIF($AQ$17:AQ498,AQ498),0))</f>
        <v>0</v>
      </c>
      <c r="AS498" s="41" t="str">
        <f t="shared" si="150"/>
        <v/>
      </c>
      <c r="AT498" s="42">
        <f xml:space="preserve"> IF(AS498&lt;&gt;"",VLOOKUP(AS498,Calculs!$B$2:$C$34,2,FALSE),0)</f>
        <v>0</v>
      </c>
      <c r="AU498" s="42">
        <f>IF(I498&lt;&gt;"",IF(LEFT(I498,1)="S", Calculs!$C$63,0),0)</f>
        <v>0</v>
      </c>
      <c r="AV498" s="42">
        <f>IF(J498&lt;&gt;"",IF(LEFT(J498,1)="S", Calculs!$C$53,0),0)</f>
        <v>0</v>
      </c>
      <c r="AW498" s="42">
        <f>IF(K498&lt;&gt;"",IF(LEFT(K498,1)="S", Calculs!$C$54,0),0)</f>
        <v>0</v>
      </c>
      <c r="AX498" s="43" t="str">
        <f t="shared" si="140"/>
        <v/>
      </c>
      <c r="AY498" s="43" t="str">
        <f t="shared" si="141"/>
        <v/>
      </c>
      <c r="AZ498" s="43">
        <f>SUMIF(Calculs!$B$2:$B$34,AX498,Calculs!$C$2:$C$34)</f>
        <v>0</v>
      </c>
      <c r="BA498" s="42">
        <f>IF(O498&lt;&gt;"",IF(LEFT(O498,1)="S", Calculs!$C$54,0),0)</f>
        <v>0</v>
      </c>
      <c r="BB498" s="42">
        <f>IF(P498&lt;&gt;"",IF(LEFT(P498,1)="S", Calculs!$C$53,0),0)</f>
        <v>0</v>
      </c>
      <c r="BC498" s="229" t="str">
        <f t="shared" si="142"/>
        <v/>
      </c>
      <c r="BD498" s="220">
        <f>IF(A498="",0, IF(BK498="S",COUNTIF($BC$17:BC498,BC498),0))</f>
        <v>0</v>
      </c>
      <c r="BE498" s="42">
        <f xml:space="preserve"> IF(Q498&lt;&gt;"",IF(Q498&lt;&gt;"Sense monitor",VLOOKUP(_xlfn.CONCAT(LEFT(Q498,2),IF(BF498="NO",".SA",".AA")),Calculs!$B$41:$C$48,2,FALSE),0),0)</f>
        <v>0</v>
      </c>
      <c r="BF498" s="42" t="str">
        <f t="shared" si="143"/>
        <v>NO</v>
      </c>
      <c r="BG498" s="43" t="str">
        <f t="shared" si="151"/>
        <v/>
      </c>
      <c r="BH498" s="42">
        <f>SUMIF(Calculs!$B$32:$B$36,TRIM(BG498),Calculs!$C$32:$C$36)</f>
        <v>0</v>
      </c>
      <c r="BI498" s="42">
        <f>IF(T498&lt;&gt;"",IF(LEFT(T498,1)="S", SUMIF(Calculs!$B$67:$B$70, TRIM(BG498), Calculs!$C$67:$C$70),0),0)</f>
        <v>0</v>
      </c>
      <c r="BJ498" s="40" t="str">
        <f t="shared" si="152"/>
        <v>N</v>
      </c>
      <c r="BK498" s="219" t="str">
        <f t="shared" si="144"/>
        <v>N</v>
      </c>
      <c r="BL498" s="42">
        <f t="shared" si="153"/>
        <v>0</v>
      </c>
      <c r="BM498" s="42"/>
      <c r="BN498" s="42"/>
      <c r="BO498" s="42">
        <f>IF(B498="",0,IF(AND(BJ498="S",AR498=1), VLOOKUP(B498,Calculs!$B$94:$D$99,3), 0) + IF(AND(BK498="S",BD498=1), VLOOKUP(B498,Calculs!$B$94:$F$99,5), 0))</f>
        <v>0</v>
      </c>
      <c r="BP498" s="40" t="str">
        <f t="shared" si="145"/>
        <v/>
      </c>
      <c r="BQ498" s="219" t="str">
        <f t="shared" si="146"/>
        <v/>
      </c>
      <c r="BR498" s="264" t="str">
        <f t="shared" si="147"/>
        <v/>
      </c>
      <c r="BS498" s="264" t="str">
        <f t="shared" si="148"/>
        <v/>
      </c>
    </row>
    <row r="499" spans="1:71" ht="12.75" customHeight="1">
      <c r="A499" s="217" t="str">
        <f>IF(' Peticions ET'!A489="", "",' Peticions ET'!A489)</f>
        <v/>
      </c>
      <c r="B499" s="167" t="str">
        <f t="shared" si="149"/>
        <v/>
      </c>
      <c r="C499" s="167" t="str">
        <f>IF(' Peticions ET'!B489="", "",' Peticions ET'!B489)</f>
        <v/>
      </c>
      <c r="D499" s="167" t="str">
        <f>IF(' Peticions ET'!C489="", "",' Peticions ET'!C489)</f>
        <v/>
      </c>
      <c r="E499" s="167" t="str">
        <f>IF(' Peticions ET'!D489="", "",' Peticions ET'!D489)</f>
        <v/>
      </c>
      <c r="F499" s="166" t="str">
        <f>IF(' Peticions ET'!E489="", "",' Peticions ET'!E489)</f>
        <v/>
      </c>
      <c r="G499" s="166" t="str">
        <f>IF(' Peticions ET'!F489="", "",' Peticions ET'!F489)</f>
        <v/>
      </c>
      <c r="H499" s="30" t="str">
        <f>IF(' Peticions ET'!G489="", "",' Peticions ET'!G489)</f>
        <v/>
      </c>
      <c r="I499" s="40" t="str">
        <f>IF(' Peticions ET'!H489="", "",' Peticions ET'!H489)</f>
        <v/>
      </c>
      <c r="J499" s="40" t="str">
        <f>IF(' Peticions ET'!I489="", "",' Peticions ET'!I489)</f>
        <v/>
      </c>
      <c r="K499" s="40" t="str">
        <f>IF(' Peticions ET'!J489="", "",' Peticions ET'!J489)</f>
        <v/>
      </c>
      <c r="L499" s="30" t="str">
        <f>IF(' Peticions ET'!K489="", "",' Peticions ET'!K489)</f>
        <v/>
      </c>
      <c r="M499" s="30" t="str">
        <f>IF(' Peticions ET'!L489="", "",' Peticions ET'!L489)</f>
        <v/>
      </c>
      <c r="N499" s="30" t="str">
        <f>IF(' Peticions ET'!M489="", "",' Peticions ET'!M489)</f>
        <v/>
      </c>
      <c r="O499" s="40" t="str">
        <f>IF(' Peticions ET'!O489="", "",' Peticions ET'!O489)</f>
        <v/>
      </c>
      <c r="P499" s="7" t="str">
        <f>IF(' Peticions ET'!N489="", "",' Peticions ET'!N489)</f>
        <v/>
      </c>
      <c r="Q499" s="31" t="str">
        <f>IF(' Peticions ET'!R489="", "",' Peticions ET'!R489)</f>
        <v/>
      </c>
      <c r="R499" s="31" t="str">
        <f>IF(' Peticions ET'!S489="", "",' Peticions ET'!S489)</f>
        <v/>
      </c>
      <c r="S499" t="str">
        <f>IF(' Peticions ET'!P489="", "",' Peticions ET'!P489)</f>
        <v/>
      </c>
      <c r="T499" s="264" t="str">
        <f>IF(' Peticions ET'!Q489="", "",' Peticions ET'!Q489)</f>
        <v/>
      </c>
      <c r="U499" s="1"/>
      <c r="V499" s="1"/>
      <c r="W499" s="3"/>
      <c r="X499" s="31"/>
      <c r="Y499" s="31"/>
      <c r="Z499" s="31"/>
      <c r="AA499" s="32"/>
      <c r="AB499" s="33"/>
      <c r="AC499" s="33"/>
      <c r="AD499" s="33"/>
      <c r="AE499" s="33"/>
      <c r="AF499" s="34"/>
      <c r="AG499" s="34"/>
      <c r="AH499" s="34"/>
      <c r="AI499" s="34"/>
      <c r="AJ499" s="35" t="str">
        <f>IF(' Peticions ET'!Z489="", "",' Peticions ET'!Z489)</f>
        <v/>
      </c>
      <c r="AK499" s="143"/>
      <c r="AL499" s="36"/>
      <c r="AM499" s="37" t="str">
        <f t="shared" si="135"/>
        <v/>
      </c>
      <c r="AN499" s="38" t="str">
        <f t="shared" si="136"/>
        <v/>
      </c>
      <c r="AO499" s="39" t="str">
        <f t="shared" si="137"/>
        <v/>
      </c>
      <c r="AP499" s="40" t="str">
        <f t="shared" si="138"/>
        <v/>
      </c>
      <c r="AQ499" s="229" t="str">
        <f t="shared" si="139"/>
        <v/>
      </c>
      <c r="AR499" s="220">
        <f>IF(A499="",0,IF(BJ499="S",COUNTIF($AQ$17:AQ499,AQ499),0))</f>
        <v>0</v>
      </c>
      <c r="AS499" s="41" t="str">
        <f t="shared" si="150"/>
        <v/>
      </c>
      <c r="AT499" s="42">
        <f xml:space="preserve"> IF(AS499&lt;&gt;"",VLOOKUP(AS499,Calculs!$B$2:$C$34,2,FALSE),0)</f>
        <v>0</v>
      </c>
      <c r="AU499" s="42">
        <f>IF(I499&lt;&gt;"",IF(LEFT(I499,1)="S", Calculs!$C$63,0),0)</f>
        <v>0</v>
      </c>
      <c r="AV499" s="42">
        <f>IF(J499&lt;&gt;"",IF(LEFT(J499,1)="S", Calculs!$C$53,0),0)</f>
        <v>0</v>
      </c>
      <c r="AW499" s="42">
        <f>IF(K499&lt;&gt;"",IF(LEFT(K499,1)="S", Calculs!$C$54,0),0)</f>
        <v>0</v>
      </c>
      <c r="AX499" s="43" t="str">
        <f t="shared" si="140"/>
        <v/>
      </c>
      <c r="AY499" s="43" t="str">
        <f t="shared" si="141"/>
        <v/>
      </c>
      <c r="AZ499" s="43">
        <f>SUMIF(Calculs!$B$2:$B$34,AX499,Calculs!$C$2:$C$34)</f>
        <v>0</v>
      </c>
      <c r="BA499" s="42">
        <f>IF(O499&lt;&gt;"",IF(LEFT(O499,1)="S", Calculs!$C$54,0),0)</f>
        <v>0</v>
      </c>
      <c r="BB499" s="42">
        <f>IF(P499&lt;&gt;"",IF(LEFT(P499,1)="S", Calculs!$C$53,0),0)</f>
        <v>0</v>
      </c>
      <c r="BC499" s="229" t="str">
        <f t="shared" si="142"/>
        <v/>
      </c>
      <c r="BD499" s="220">
        <f>IF(A499="",0, IF(BK499="S",COUNTIF($BC$17:BC499,BC499),0))</f>
        <v>0</v>
      </c>
      <c r="BE499" s="42">
        <f xml:space="preserve"> IF(Q499&lt;&gt;"",IF(Q499&lt;&gt;"Sense monitor",VLOOKUP(_xlfn.CONCAT(LEFT(Q499,2),IF(BF499="NO",".SA",".AA")),Calculs!$B$41:$C$48,2,FALSE),0),0)</f>
        <v>0</v>
      </c>
      <c r="BF499" s="42" t="str">
        <f t="shared" si="143"/>
        <v>NO</v>
      </c>
      <c r="BG499" s="43" t="str">
        <f t="shared" si="151"/>
        <v/>
      </c>
      <c r="BH499" s="42">
        <f>SUMIF(Calculs!$B$32:$B$36,TRIM(BG499),Calculs!$C$32:$C$36)</f>
        <v>0</v>
      </c>
      <c r="BI499" s="42">
        <f>IF(T499&lt;&gt;"",IF(LEFT(T499,1)="S", SUMIF(Calculs!$B$67:$B$70, TRIM(BG499), Calculs!$C$67:$C$70),0),0)</f>
        <v>0</v>
      </c>
      <c r="BJ499" s="40" t="str">
        <f t="shared" si="152"/>
        <v>N</v>
      </c>
      <c r="BK499" s="219" t="str">
        <f t="shared" si="144"/>
        <v>N</v>
      </c>
      <c r="BL499" s="42">
        <f t="shared" si="153"/>
        <v>0</v>
      </c>
      <c r="BM499" s="42"/>
      <c r="BN499" s="42"/>
      <c r="BO499" s="42">
        <f>IF(B499="",0,IF(AND(BJ499="S",AR499=1), VLOOKUP(B499,Calculs!$B$94:$D$99,3), 0) + IF(AND(BK499="S",BD499=1), VLOOKUP(B499,Calculs!$B$94:$F$99,5), 0))</f>
        <v>0</v>
      </c>
      <c r="BP499" s="40" t="str">
        <f t="shared" si="145"/>
        <v/>
      </c>
      <c r="BQ499" s="219" t="str">
        <f t="shared" si="146"/>
        <v/>
      </c>
      <c r="BR499" s="264" t="str">
        <f t="shared" si="147"/>
        <v/>
      </c>
      <c r="BS499" s="264" t="str">
        <f t="shared" si="148"/>
        <v/>
      </c>
    </row>
    <row r="500" spans="1:71" ht="12.75" customHeight="1">
      <c r="A500" s="217" t="str">
        <f>IF(' Peticions ET'!A490="", "",' Peticions ET'!A490)</f>
        <v/>
      </c>
      <c r="B500" s="167" t="str">
        <f t="shared" si="149"/>
        <v/>
      </c>
      <c r="C500" s="167" t="str">
        <f>IF(' Peticions ET'!B490="", "",' Peticions ET'!B490)</f>
        <v/>
      </c>
      <c r="D500" s="167" t="str">
        <f>IF(' Peticions ET'!C490="", "",' Peticions ET'!C490)</f>
        <v/>
      </c>
      <c r="E500" s="167" t="str">
        <f>IF(' Peticions ET'!D490="", "",' Peticions ET'!D490)</f>
        <v/>
      </c>
      <c r="F500" s="166" t="str">
        <f>IF(' Peticions ET'!E490="", "",' Peticions ET'!E490)</f>
        <v/>
      </c>
      <c r="G500" s="166" t="str">
        <f>IF(' Peticions ET'!F490="", "",' Peticions ET'!F490)</f>
        <v/>
      </c>
      <c r="H500" s="30" t="str">
        <f>IF(' Peticions ET'!G490="", "",' Peticions ET'!G490)</f>
        <v/>
      </c>
      <c r="I500" s="40" t="str">
        <f>IF(' Peticions ET'!H490="", "",' Peticions ET'!H490)</f>
        <v/>
      </c>
      <c r="J500" s="40" t="str">
        <f>IF(' Peticions ET'!I490="", "",' Peticions ET'!I490)</f>
        <v/>
      </c>
      <c r="K500" s="40" t="str">
        <f>IF(' Peticions ET'!J490="", "",' Peticions ET'!J490)</f>
        <v/>
      </c>
      <c r="L500" s="30" t="str">
        <f>IF(' Peticions ET'!K490="", "",' Peticions ET'!K490)</f>
        <v/>
      </c>
      <c r="M500" s="30" t="str">
        <f>IF(' Peticions ET'!L490="", "",' Peticions ET'!L490)</f>
        <v/>
      </c>
      <c r="N500" s="30" t="str">
        <f>IF(' Peticions ET'!M490="", "",' Peticions ET'!M490)</f>
        <v/>
      </c>
      <c r="O500" s="40" t="str">
        <f>IF(' Peticions ET'!O490="", "",' Peticions ET'!O490)</f>
        <v/>
      </c>
      <c r="P500" s="7" t="str">
        <f>IF(' Peticions ET'!N490="", "",' Peticions ET'!N490)</f>
        <v/>
      </c>
      <c r="Q500" s="31" t="str">
        <f>IF(' Peticions ET'!R490="", "",' Peticions ET'!R490)</f>
        <v/>
      </c>
      <c r="R500" s="31" t="str">
        <f>IF(' Peticions ET'!S490="", "",' Peticions ET'!S490)</f>
        <v/>
      </c>
      <c r="S500" t="str">
        <f>IF(' Peticions ET'!P490="", "",' Peticions ET'!P490)</f>
        <v/>
      </c>
      <c r="T500" s="264" t="str">
        <f>IF(' Peticions ET'!Q490="", "",' Peticions ET'!Q490)</f>
        <v/>
      </c>
      <c r="U500" s="1"/>
      <c r="V500" s="1"/>
      <c r="W500" s="3"/>
      <c r="X500" s="31"/>
      <c r="Y500" s="31"/>
      <c r="Z500" s="31"/>
      <c r="AA500" s="32"/>
      <c r="AB500" s="33"/>
      <c r="AC500" s="33"/>
      <c r="AD500" s="33"/>
      <c r="AE500" s="33"/>
      <c r="AF500" s="34"/>
      <c r="AG500" s="34"/>
      <c r="AH500" s="34"/>
      <c r="AI500" s="34"/>
      <c r="AJ500" s="35" t="str">
        <f>IF(' Peticions ET'!Z490="", "",' Peticions ET'!Z490)</f>
        <v/>
      </c>
      <c r="AK500" s="143"/>
      <c r="AL500" s="36"/>
      <c r="AM500" s="37" t="str">
        <f t="shared" si="135"/>
        <v/>
      </c>
      <c r="AN500" s="38" t="str">
        <f t="shared" si="136"/>
        <v/>
      </c>
      <c r="AO500" s="39" t="str">
        <f t="shared" si="137"/>
        <v/>
      </c>
      <c r="AP500" s="40" t="str">
        <f t="shared" si="138"/>
        <v/>
      </c>
      <c r="AQ500" s="229" t="str">
        <f t="shared" si="139"/>
        <v/>
      </c>
      <c r="AR500" s="220">
        <f>IF(A500="",0,IF(BJ500="S",COUNTIF($AQ$17:AQ500,AQ500),0))</f>
        <v>0</v>
      </c>
      <c r="AS500" s="41" t="str">
        <f t="shared" si="150"/>
        <v/>
      </c>
      <c r="AT500" s="42">
        <f xml:space="preserve"> IF(AS500&lt;&gt;"",VLOOKUP(AS500,Calculs!$B$2:$C$34,2,FALSE),0)</f>
        <v>0</v>
      </c>
      <c r="AU500" s="42">
        <f>IF(I500&lt;&gt;"",IF(LEFT(I500,1)="S", Calculs!$C$63,0),0)</f>
        <v>0</v>
      </c>
      <c r="AV500" s="42">
        <f>IF(J500&lt;&gt;"",IF(LEFT(J500,1)="S", Calculs!$C$53,0),0)</f>
        <v>0</v>
      </c>
      <c r="AW500" s="42">
        <f>IF(K500&lt;&gt;"",IF(LEFT(K500,1)="S", Calculs!$C$54,0),0)</f>
        <v>0</v>
      </c>
      <c r="AX500" s="43" t="str">
        <f t="shared" si="140"/>
        <v/>
      </c>
      <c r="AY500" s="43" t="str">
        <f t="shared" si="141"/>
        <v/>
      </c>
      <c r="AZ500" s="43">
        <f>SUMIF(Calculs!$B$2:$B$34,AX500,Calculs!$C$2:$C$34)</f>
        <v>0</v>
      </c>
      <c r="BA500" s="42">
        <f>IF(O500&lt;&gt;"",IF(LEFT(O500,1)="S", Calculs!$C$54,0),0)</f>
        <v>0</v>
      </c>
      <c r="BB500" s="42">
        <f>IF(P500&lt;&gt;"",IF(LEFT(P500,1)="S", Calculs!$C$53,0),0)</f>
        <v>0</v>
      </c>
      <c r="BC500" s="229" t="str">
        <f t="shared" si="142"/>
        <v/>
      </c>
      <c r="BD500" s="220">
        <f>IF(A500="",0, IF(BK500="S",COUNTIF($BC$17:BC500,BC500),0))</f>
        <v>0</v>
      </c>
      <c r="BE500" s="42">
        <f xml:space="preserve"> IF(Q500&lt;&gt;"",IF(Q500&lt;&gt;"Sense monitor",VLOOKUP(_xlfn.CONCAT(LEFT(Q500,2),IF(BF500="NO",".SA",".AA")),Calculs!$B$41:$C$48,2,FALSE),0),0)</f>
        <v>0</v>
      </c>
      <c r="BF500" s="42" t="str">
        <f t="shared" si="143"/>
        <v>NO</v>
      </c>
      <c r="BG500" s="43" t="str">
        <f t="shared" si="151"/>
        <v/>
      </c>
      <c r="BH500" s="42">
        <f>SUMIF(Calculs!$B$32:$B$36,TRIM(BG500),Calculs!$C$32:$C$36)</f>
        <v>0</v>
      </c>
      <c r="BI500" s="42">
        <f>IF(T500&lt;&gt;"",IF(LEFT(T500,1)="S", SUMIF(Calculs!$B$67:$B$70, TRIM(BG500), Calculs!$C$67:$C$70),0),0)</f>
        <v>0</v>
      </c>
      <c r="BJ500" s="40" t="str">
        <f t="shared" si="152"/>
        <v>N</v>
      </c>
      <c r="BK500" s="219" t="str">
        <f t="shared" si="144"/>
        <v>N</v>
      </c>
      <c r="BL500" s="42">
        <f t="shared" si="153"/>
        <v>0</v>
      </c>
      <c r="BM500" s="42"/>
      <c r="BN500" s="42"/>
      <c r="BO500" s="42">
        <f>IF(B500="",0,IF(AND(BJ500="S",AR500=1), VLOOKUP(B500,Calculs!$B$94:$D$99,3), 0) + IF(AND(BK500="S",BD500=1), VLOOKUP(B500,Calculs!$B$94:$F$99,5), 0))</f>
        <v>0</v>
      </c>
      <c r="BP500" s="40" t="str">
        <f t="shared" si="145"/>
        <v/>
      </c>
      <c r="BQ500" s="219" t="str">
        <f t="shared" si="146"/>
        <v/>
      </c>
      <c r="BR500" s="264" t="str">
        <f t="shared" si="147"/>
        <v/>
      </c>
      <c r="BS500" s="264" t="str">
        <f t="shared" si="148"/>
        <v/>
      </c>
    </row>
    <row r="501" spans="1:71" ht="12.75" customHeight="1">
      <c r="A501" s="217" t="str">
        <f>IF(' Peticions ET'!A491="", "",' Peticions ET'!A491)</f>
        <v/>
      </c>
      <c r="B501" s="167" t="str">
        <f t="shared" si="149"/>
        <v/>
      </c>
      <c r="C501" s="167" t="str">
        <f>IF(' Peticions ET'!B491="", "",' Peticions ET'!B491)</f>
        <v/>
      </c>
      <c r="D501" s="167" t="str">
        <f>IF(' Peticions ET'!C491="", "",' Peticions ET'!C491)</f>
        <v/>
      </c>
      <c r="E501" s="167" t="str">
        <f>IF(' Peticions ET'!D491="", "",' Peticions ET'!D491)</f>
        <v/>
      </c>
      <c r="F501" s="166" t="str">
        <f>IF(' Peticions ET'!E491="", "",' Peticions ET'!E491)</f>
        <v/>
      </c>
      <c r="G501" s="166" t="str">
        <f>IF(' Peticions ET'!F491="", "",' Peticions ET'!F491)</f>
        <v/>
      </c>
      <c r="H501" s="30" t="str">
        <f>IF(' Peticions ET'!G491="", "",' Peticions ET'!G491)</f>
        <v/>
      </c>
      <c r="I501" s="40" t="str">
        <f>IF(' Peticions ET'!H491="", "",' Peticions ET'!H491)</f>
        <v/>
      </c>
      <c r="J501" s="40" t="str">
        <f>IF(' Peticions ET'!I491="", "",' Peticions ET'!I491)</f>
        <v/>
      </c>
      <c r="K501" s="40" t="str">
        <f>IF(' Peticions ET'!J491="", "",' Peticions ET'!J491)</f>
        <v/>
      </c>
      <c r="L501" s="30" t="str">
        <f>IF(' Peticions ET'!K491="", "",' Peticions ET'!K491)</f>
        <v/>
      </c>
      <c r="M501" s="30" t="str">
        <f>IF(' Peticions ET'!L491="", "",' Peticions ET'!L491)</f>
        <v/>
      </c>
      <c r="N501" s="30" t="str">
        <f>IF(' Peticions ET'!M491="", "",' Peticions ET'!M491)</f>
        <v/>
      </c>
      <c r="O501" s="40" t="str">
        <f>IF(' Peticions ET'!O491="", "",' Peticions ET'!O491)</f>
        <v/>
      </c>
      <c r="P501" s="7" t="str">
        <f>IF(' Peticions ET'!N491="", "",' Peticions ET'!N491)</f>
        <v/>
      </c>
      <c r="Q501" s="31" t="str">
        <f>IF(' Peticions ET'!R491="", "",' Peticions ET'!R491)</f>
        <v/>
      </c>
      <c r="R501" s="31" t="str">
        <f>IF(' Peticions ET'!S491="", "",' Peticions ET'!S491)</f>
        <v/>
      </c>
      <c r="S501" t="str">
        <f>IF(' Peticions ET'!P491="", "",' Peticions ET'!P491)</f>
        <v/>
      </c>
      <c r="T501" s="264" t="str">
        <f>IF(' Peticions ET'!Q491="", "",' Peticions ET'!Q491)</f>
        <v/>
      </c>
      <c r="U501" s="1"/>
      <c r="V501" s="1"/>
      <c r="W501" s="3"/>
      <c r="X501" s="31"/>
      <c r="Y501" s="31"/>
      <c r="Z501" s="31"/>
      <c r="AA501" s="32"/>
      <c r="AB501" s="33"/>
      <c r="AC501" s="33"/>
      <c r="AD501" s="33"/>
      <c r="AE501" s="33"/>
      <c r="AF501" s="34"/>
      <c r="AG501" s="34"/>
      <c r="AH501" s="34"/>
      <c r="AI501" s="34"/>
      <c r="AJ501" s="35" t="str">
        <f>IF(' Peticions ET'!Z491="", "",' Peticions ET'!Z491)</f>
        <v/>
      </c>
      <c r="AK501" s="143"/>
      <c r="AL501" s="36"/>
      <c r="AM501" s="37" t="str">
        <f t="shared" si="135"/>
        <v/>
      </c>
      <c r="AN501" s="38" t="str">
        <f t="shared" si="136"/>
        <v/>
      </c>
      <c r="AO501" s="39" t="str">
        <f t="shared" si="137"/>
        <v/>
      </c>
      <c r="AP501" s="40" t="str">
        <f t="shared" si="138"/>
        <v/>
      </c>
      <c r="AQ501" s="229" t="str">
        <f t="shared" si="139"/>
        <v/>
      </c>
      <c r="AR501" s="220">
        <f>IF(A501="",0,IF(BJ501="S",COUNTIF($AQ$17:AQ501,AQ501),0))</f>
        <v>0</v>
      </c>
      <c r="AS501" s="41" t="str">
        <f t="shared" si="150"/>
        <v/>
      </c>
      <c r="AT501" s="42">
        <f xml:space="preserve"> IF(AS501&lt;&gt;"",VLOOKUP(AS501,Calculs!$B$2:$C$34,2,FALSE),0)</f>
        <v>0</v>
      </c>
      <c r="AU501" s="42">
        <f>IF(I501&lt;&gt;"",IF(LEFT(I501,1)="S", Calculs!$C$63,0),0)</f>
        <v>0</v>
      </c>
      <c r="AV501" s="42">
        <f>IF(J501&lt;&gt;"",IF(LEFT(J501,1)="S", Calculs!$C$53,0),0)</f>
        <v>0</v>
      </c>
      <c r="AW501" s="42">
        <f>IF(K501&lt;&gt;"",IF(LEFT(K501,1)="S", Calculs!$C$54,0),0)</f>
        <v>0</v>
      </c>
      <c r="AX501" s="43" t="str">
        <f t="shared" si="140"/>
        <v/>
      </c>
      <c r="AY501" s="43" t="str">
        <f t="shared" si="141"/>
        <v/>
      </c>
      <c r="AZ501" s="43">
        <f>SUMIF(Calculs!$B$2:$B$34,AX501,Calculs!$C$2:$C$34)</f>
        <v>0</v>
      </c>
      <c r="BA501" s="42">
        <f>IF(O501&lt;&gt;"",IF(LEFT(O501,1)="S", Calculs!$C$54,0),0)</f>
        <v>0</v>
      </c>
      <c r="BB501" s="42">
        <f>IF(P501&lt;&gt;"",IF(LEFT(P501,1)="S", Calculs!$C$53,0),0)</f>
        <v>0</v>
      </c>
      <c r="BC501" s="229" t="str">
        <f t="shared" si="142"/>
        <v/>
      </c>
      <c r="BD501" s="220">
        <f>IF(A501="",0, IF(BK501="S",COUNTIF($BC$17:BC501,BC501),0))</f>
        <v>0</v>
      </c>
      <c r="BE501" s="42">
        <f xml:space="preserve"> IF(Q501&lt;&gt;"",IF(Q501&lt;&gt;"Sense monitor",VLOOKUP(_xlfn.CONCAT(LEFT(Q501,2),IF(BF501="NO",".SA",".AA")),Calculs!$B$41:$C$48,2,FALSE),0),0)</f>
        <v>0</v>
      </c>
      <c r="BF501" s="42" t="str">
        <f t="shared" si="143"/>
        <v>NO</v>
      </c>
      <c r="BG501" s="43" t="str">
        <f t="shared" si="151"/>
        <v/>
      </c>
      <c r="BH501" s="42">
        <f>SUMIF(Calculs!$B$32:$B$36,TRIM(BG501),Calculs!$C$32:$C$36)</f>
        <v>0</v>
      </c>
      <c r="BI501" s="42">
        <f>IF(T501&lt;&gt;"",IF(LEFT(T501,1)="S", SUMIF(Calculs!$B$67:$B$70, TRIM(BG501), Calculs!$C$67:$C$70),0),0)</f>
        <v>0</v>
      </c>
      <c r="BJ501" s="40" t="str">
        <f t="shared" si="152"/>
        <v>N</v>
      </c>
      <c r="BK501" s="219" t="str">
        <f t="shared" si="144"/>
        <v>N</v>
      </c>
      <c r="BL501" s="42">
        <f t="shared" si="153"/>
        <v>0</v>
      </c>
      <c r="BM501" s="42"/>
      <c r="BN501" s="42"/>
      <c r="BO501" s="42">
        <f>IF(B501="",0,IF(AND(BJ501="S",AR501=1), VLOOKUP(B501,Calculs!$B$94:$D$99,3), 0) + IF(AND(BK501="S",BD501=1), VLOOKUP(B501,Calculs!$B$94:$F$99,5), 0))</f>
        <v>0</v>
      </c>
      <c r="BP501" s="40" t="str">
        <f t="shared" si="145"/>
        <v/>
      </c>
      <c r="BQ501" s="219" t="str">
        <f t="shared" si="146"/>
        <v/>
      </c>
      <c r="BR501" s="264" t="str">
        <f t="shared" si="147"/>
        <v/>
      </c>
      <c r="BS501" s="264" t="str">
        <f t="shared" si="148"/>
        <v/>
      </c>
    </row>
    <row r="502" spans="1:71" ht="12.75" customHeight="1">
      <c r="A502" s="217" t="str">
        <f>IF(' Peticions ET'!A492="", "",' Peticions ET'!A492)</f>
        <v/>
      </c>
      <c r="B502" s="167" t="str">
        <f t="shared" si="149"/>
        <v/>
      </c>
      <c r="C502" s="167" t="str">
        <f>IF(' Peticions ET'!B492="", "",' Peticions ET'!B492)</f>
        <v/>
      </c>
      <c r="D502" s="167" t="str">
        <f>IF(' Peticions ET'!C492="", "",' Peticions ET'!C492)</f>
        <v/>
      </c>
      <c r="E502" s="167" t="str">
        <f>IF(' Peticions ET'!D492="", "",' Peticions ET'!D492)</f>
        <v/>
      </c>
      <c r="F502" s="166" t="str">
        <f>IF(' Peticions ET'!E492="", "",' Peticions ET'!E492)</f>
        <v/>
      </c>
      <c r="G502" s="166" t="str">
        <f>IF(' Peticions ET'!F492="", "",' Peticions ET'!F492)</f>
        <v/>
      </c>
      <c r="H502" s="30" t="str">
        <f>IF(' Peticions ET'!G492="", "",' Peticions ET'!G492)</f>
        <v/>
      </c>
      <c r="I502" s="40" t="str">
        <f>IF(' Peticions ET'!H492="", "",' Peticions ET'!H492)</f>
        <v/>
      </c>
      <c r="J502" s="40" t="str">
        <f>IF(' Peticions ET'!I492="", "",' Peticions ET'!I492)</f>
        <v/>
      </c>
      <c r="K502" s="40" t="str">
        <f>IF(' Peticions ET'!J492="", "",' Peticions ET'!J492)</f>
        <v/>
      </c>
      <c r="L502" s="30" t="str">
        <f>IF(' Peticions ET'!K492="", "",' Peticions ET'!K492)</f>
        <v/>
      </c>
      <c r="M502" s="30" t="str">
        <f>IF(' Peticions ET'!L492="", "",' Peticions ET'!L492)</f>
        <v/>
      </c>
      <c r="N502" s="30" t="str">
        <f>IF(' Peticions ET'!M492="", "",' Peticions ET'!M492)</f>
        <v/>
      </c>
      <c r="O502" s="40" t="str">
        <f>IF(' Peticions ET'!O492="", "",' Peticions ET'!O492)</f>
        <v/>
      </c>
      <c r="P502" s="7" t="str">
        <f>IF(' Peticions ET'!N492="", "",' Peticions ET'!N492)</f>
        <v/>
      </c>
      <c r="Q502" s="31" t="str">
        <f>IF(' Peticions ET'!R492="", "",' Peticions ET'!R492)</f>
        <v/>
      </c>
      <c r="R502" s="31" t="str">
        <f>IF(' Peticions ET'!S492="", "",' Peticions ET'!S492)</f>
        <v/>
      </c>
      <c r="S502" t="str">
        <f>IF(' Peticions ET'!P492="", "",' Peticions ET'!P492)</f>
        <v/>
      </c>
      <c r="T502" s="264" t="str">
        <f>IF(' Peticions ET'!Q492="", "",' Peticions ET'!Q492)</f>
        <v/>
      </c>
      <c r="U502" s="1"/>
      <c r="V502" s="1"/>
      <c r="W502" s="3"/>
      <c r="X502" s="31"/>
      <c r="Y502" s="31"/>
      <c r="Z502" s="31"/>
      <c r="AA502" s="32"/>
      <c r="AB502" s="33"/>
      <c r="AC502" s="33"/>
      <c r="AD502" s="33"/>
      <c r="AE502" s="33"/>
      <c r="AF502" s="34"/>
      <c r="AG502" s="34"/>
      <c r="AH502" s="34"/>
      <c r="AI502" s="34"/>
      <c r="AJ502" s="35" t="str">
        <f>IF(' Peticions ET'!Z492="", "",' Peticions ET'!Z492)</f>
        <v/>
      </c>
      <c r="AK502" s="143"/>
      <c r="AL502" s="36"/>
      <c r="AM502" s="37" t="str">
        <f t="shared" si="135"/>
        <v/>
      </c>
      <c r="AN502" s="38" t="str">
        <f t="shared" si="136"/>
        <v/>
      </c>
      <c r="AO502" s="39" t="str">
        <f t="shared" si="137"/>
        <v/>
      </c>
      <c r="AP502" s="40" t="str">
        <f t="shared" si="138"/>
        <v/>
      </c>
      <c r="AQ502" s="229" t="str">
        <f t="shared" si="139"/>
        <v/>
      </c>
      <c r="AR502" s="220">
        <f>IF(A502="",0,IF(BJ502="S",COUNTIF($AQ$17:AQ502,AQ502),0))</f>
        <v>0</v>
      </c>
      <c r="AS502" s="41" t="str">
        <f t="shared" si="150"/>
        <v/>
      </c>
      <c r="AT502" s="42">
        <f xml:space="preserve"> IF(AS502&lt;&gt;"",VLOOKUP(AS502,Calculs!$B$2:$C$34,2,FALSE),0)</f>
        <v>0</v>
      </c>
      <c r="AU502" s="42">
        <f>IF(I502&lt;&gt;"",IF(LEFT(I502,1)="S", Calculs!$C$63,0),0)</f>
        <v>0</v>
      </c>
      <c r="AV502" s="42">
        <f>IF(J502&lt;&gt;"",IF(LEFT(J502,1)="S", Calculs!$C$53,0),0)</f>
        <v>0</v>
      </c>
      <c r="AW502" s="42">
        <f>IF(K502&lt;&gt;"",IF(LEFT(K502,1)="S", Calculs!$C$54,0),0)</f>
        <v>0</v>
      </c>
      <c r="AX502" s="43" t="str">
        <f t="shared" si="140"/>
        <v/>
      </c>
      <c r="AY502" s="43" t="str">
        <f t="shared" si="141"/>
        <v/>
      </c>
      <c r="AZ502" s="43">
        <f>SUMIF(Calculs!$B$2:$B$34,AX502,Calculs!$C$2:$C$34)</f>
        <v>0</v>
      </c>
      <c r="BA502" s="42">
        <f>IF(O502&lt;&gt;"",IF(LEFT(O502,1)="S", Calculs!$C$54,0),0)</f>
        <v>0</v>
      </c>
      <c r="BB502" s="42">
        <f>IF(P502&lt;&gt;"",IF(LEFT(P502,1)="S", Calculs!$C$53,0),0)</f>
        <v>0</v>
      </c>
      <c r="BC502" s="229" t="str">
        <f t="shared" si="142"/>
        <v/>
      </c>
      <c r="BD502" s="220">
        <f>IF(A502="",0, IF(BK502="S",COUNTIF($BC$17:BC502,BC502),0))</f>
        <v>0</v>
      </c>
      <c r="BE502" s="42">
        <f xml:space="preserve"> IF(Q502&lt;&gt;"",IF(Q502&lt;&gt;"Sense monitor",VLOOKUP(_xlfn.CONCAT(LEFT(Q502,2),IF(BF502="NO",".SA",".AA")),Calculs!$B$41:$C$48,2,FALSE),0),0)</f>
        <v>0</v>
      </c>
      <c r="BF502" s="42" t="str">
        <f t="shared" si="143"/>
        <v>NO</v>
      </c>
      <c r="BG502" s="43" t="str">
        <f t="shared" si="151"/>
        <v/>
      </c>
      <c r="BH502" s="42">
        <f>SUMIF(Calculs!$B$32:$B$36,TRIM(BG502),Calculs!$C$32:$C$36)</f>
        <v>0</v>
      </c>
      <c r="BI502" s="42">
        <f>IF(T502&lt;&gt;"",IF(LEFT(T502,1)="S", SUMIF(Calculs!$B$67:$B$70, TRIM(BG502), Calculs!$C$67:$C$70),0),0)</f>
        <v>0</v>
      </c>
      <c r="BJ502" s="40" t="str">
        <f t="shared" si="152"/>
        <v>N</v>
      </c>
      <c r="BK502" s="219" t="str">
        <f t="shared" si="144"/>
        <v>N</v>
      </c>
      <c r="BL502" s="42">
        <f t="shared" si="153"/>
        <v>0</v>
      </c>
      <c r="BM502" s="42"/>
      <c r="BN502" s="42"/>
      <c r="BO502" s="42">
        <f>IF(B502="",0,IF(AND(BJ502="S",AR502=1), VLOOKUP(B502,Calculs!$B$94:$D$99,3), 0) + IF(AND(BK502="S",BD502=1), VLOOKUP(B502,Calculs!$B$94:$F$99,5), 0))</f>
        <v>0</v>
      </c>
      <c r="BP502" s="40" t="str">
        <f t="shared" si="145"/>
        <v/>
      </c>
      <c r="BQ502" s="219" t="str">
        <f t="shared" si="146"/>
        <v/>
      </c>
      <c r="BR502" s="264" t="str">
        <f t="shared" si="147"/>
        <v/>
      </c>
      <c r="BS502" s="264" t="str">
        <f t="shared" si="148"/>
        <v/>
      </c>
    </row>
    <row r="503" spans="1:71" ht="12.75" customHeight="1">
      <c r="A503" s="217" t="str">
        <f>IF(' Peticions ET'!A493="", "",' Peticions ET'!A493)</f>
        <v/>
      </c>
      <c r="B503" s="167" t="str">
        <f t="shared" si="149"/>
        <v/>
      </c>
      <c r="C503" s="167" t="str">
        <f>IF(' Peticions ET'!B493="", "",' Peticions ET'!B493)</f>
        <v/>
      </c>
      <c r="D503" s="167" t="str">
        <f>IF(' Peticions ET'!C493="", "",' Peticions ET'!C493)</f>
        <v/>
      </c>
      <c r="E503" s="167" t="str">
        <f>IF(' Peticions ET'!D493="", "",' Peticions ET'!D493)</f>
        <v/>
      </c>
      <c r="F503" s="166" t="str">
        <f>IF(' Peticions ET'!E493="", "",' Peticions ET'!E493)</f>
        <v/>
      </c>
      <c r="G503" s="166" t="str">
        <f>IF(' Peticions ET'!F493="", "",' Peticions ET'!F493)</f>
        <v/>
      </c>
      <c r="H503" s="30" t="str">
        <f>IF(' Peticions ET'!G493="", "",' Peticions ET'!G493)</f>
        <v/>
      </c>
      <c r="I503" s="40" t="str">
        <f>IF(' Peticions ET'!H493="", "",' Peticions ET'!H493)</f>
        <v/>
      </c>
      <c r="J503" s="40" t="str">
        <f>IF(' Peticions ET'!I493="", "",' Peticions ET'!I493)</f>
        <v/>
      </c>
      <c r="K503" s="40" t="str">
        <f>IF(' Peticions ET'!J493="", "",' Peticions ET'!J493)</f>
        <v/>
      </c>
      <c r="L503" s="30" t="str">
        <f>IF(' Peticions ET'!K493="", "",' Peticions ET'!K493)</f>
        <v/>
      </c>
      <c r="M503" s="30" t="str">
        <f>IF(' Peticions ET'!L493="", "",' Peticions ET'!L493)</f>
        <v/>
      </c>
      <c r="N503" s="30" t="str">
        <f>IF(' Peticions ET'!M493="", "",' Peticions ET'!M493)</f>
        <v/>
      </c>
      <c r="O503" s="40" t="str">
        <f>IF(' Peticions ET'!O493="", "",' Peticions ET'!O493)</f>
        <v/>
      </c>
      <c r="P503" s="7" t="str">
        <f>IF(' Peticions ET'!N493="", "",' Peticions ET'!N493)</f>
        <v/>
      </c>
      <c r="Q503" s="31" t="str">
        <f>IF(' Peticions ET'!R493="", "",' Peticions ET'!R493)</f>
        <v/>
      </c>
      <c r="R503" s="31" t="str">
        <f>IF(' Peticions ET'!S493="", "",' Peticions ET'!S493)</f>
        <v/>
      </c>
      <c r="S503" t="str">
        <f>IF(' Peticions ET'!P493="", "",' Peticions ET'!P493)</f>
        <v/>
      </c>
      <c r="T503" s="264" t="str">
        <f>IF(' Peticions ET'!Q493="", "",' Peticions ET'!Q493)</f>
        <v/>
      </c>
      <c r="U503" s="1"/>
      <c r="V503" s="1"/>
      <c r="W503" s="3"/>
      <c r="X503" s="31"/>
      <c r="Y503" s="31"/>
      <c r="Z503" s="31"/>
      <c r="AA503" s="32"/>
      <c r="AB503" s="33"/>
      <c r="AC503" s="33"/>
      <c r="AD503" s="33"/>
      <c r="AE503" s="33"/>
      <c r="AF503" s="34"/>
      <c r="AG503" s="34"/>
      <c r="AH503" s="34"/>
      <c r="AI503" s="34"/>
      <c r="AJ503" s="35" t="str">
        <f>IF(' Peticions ET'!Z493="", "",' Peticions ET'!Z493)</f>
        <v/>
      </c>
      <c r="AK503" s="143"/>
      <c r="AL503" s="36"/>
      <c r="AM503" s="37" t="str">
        <f t="shared" si="135"/>
        <v/>
      </c>
      <c r="AN503" s="38" t="str">
        <f t="shared" si="136"/>
        <v/>
      </c>
      <c r="AO503" s="39" t="str">
        <f t="shared" si="137"/>
        <v/>
      </c>
      <c r="AP503" s="40" t="str">
        <f t="shared" si="138"/>
        <v/>
      </c>
      <c r="AQ503" s="229" t="str">
        <f t="shared" si="139"/>
        <v/>
      </c>
      <c r="AR503" s="220">
        <f>IF(A503="",0,IF(BJ503="S",COUNTIF($AQ$17:AQ503,AQ503),0))</f>
        <v>0</v>
      </c>
      <c r="AS503" s="41" t="str">
        <f t="shared" si="150"/>
        <v/>
      </c>
      <c r="AT503" s="42">
        <f xml:space="preserve"> IF(AS503&lt;&gt;"",VLOOKUP(AS503,Calculs!$B$2:$C$34,2,FALSE),0)</f>
        <v>0</v>
      </c>
      <c r="AU503" s="42">
        <f>IF(I503&lt;&gt;"",IF(LEFT(I503,1)="S", Calculs!$C$63,0),0)</f>
        <v>0</v>
      </c>
      <c r="AV503" s="42">
        <f>IF(J503&lt;&gt;"",IF(LEFT(J503,1)="S", Calculs!$C$53,0),0)</f>
        <v>0</v>
      </c>
      <c r="AW503" s="42">
        <f>IF(K503&lt;&gt;"",IF(LEFT(K503,1)="S", Calculs!$C$54,0),0)</f>
        <v>0</v>
      </c>
      <c r="AX503" s="43" t="str">
        <f t="shared" si="140"/>
        <v/>
      </c>
      <c r="AY503" s="43" t="str">
        <f t="shared" si="141"/>
        <v/>
      </c>
      <c r="AZ503" s="43">
        <f>SUMIF(Calculs!$B$2:$B$34,AX503,Calculs!$C$2:$C$34)</f>
        <v>0</v>
      </c>
      <c r="BA503" s="42">
        <f>IF(O503&lt;&gt;"",IF(LEFT(O503,1)="S", Calculs!$C$54,0),0)</f>
        <v>0</v>
      </c>
      <c r="BB503" s="42">
        <f>IF(P503&lt;&gt;"",IF(LEFT(P503,1)="S", Calculs!$C$53,0),0)</f>
        <v>0</v>
      </c>
      <c r="BC503" s="229" t="str">
        <f t="shared" si="142"/>
        <v/>
      </c>
      <c r="BD503" s="220">
        <f>IF(A503="",0, IF(BK503="S",COUNTIF($BC$17:BC503,BC503),0))</f>
        <v>0</v>
      </c>
      <c r="BE503" s="42">
        <f xml:space="preserve"> IF(Q503&lt;&gt;"",IF(Q503&lt;&gt;"Sense monitor",VLOOKUP(_xlfn.CONCAT(LEFT(Q503,2),IF(BF503="NO",".SA",".AA")),Calculs!$B$41:$C$48,2,FALSE),0),0)</f>
        <v>0</v>
      </c>
      <c r="BF503" s="42" t="str">
        <f t="shared" si="143"/>
        <v>NO</v>
      </c>
      <c r="BG503" s="43" t="str">
        <f t="shared" si="151"/>
        <v/>
      </c>
      <c r="BH503" s="42">
        <f>SUMIF(Calculs!$B$32:$B$36,TRIM(BG503),Calculs!$C$32:$C$36)</f>
        <v>0</v>
      </c>
      <c r="BI503" s="42">
        <f>IF(T503&lt;&gt;"",IF(LEFT(T503,1)="S", SUMIF(Calculs!$B$67:$B$70, TRIM(BG503), Calculs!$C$67:$C$70),0),0)</f>
        <v>0</v>
      </c>
      <c r="BJ503" s="40" t="str">
        <f t="shared" si="152"/>
        <v>N</v>
      </c>
      <c r="BK503" s="219" t="str">
        <f t="shared" si="144"/>
        <v>N</v>
      </c>
      <c r="BL503" s="42">
        <f t="shared" si="153"/>
        <v>0</v>
      </c>
      <c r="BM503" s="42"/>
      <c r="BN503" s="42"/>
      <c r="BO503" s="42">
        <f>IF(B503="",0,IF(AND(BJ503="S",AR503=1), VLOOKUP(B503,Calculs!$B$94:$D$99,3), 0) + IF(AND(BK503="S",BD503=1), VLOOKUP(B503,Calculs!$B$94:$F$99,5), 0))</f>
        <v>0</v>
      </c>
      <c r="BP503" s="40" t="str">
        <f t="shared" si="145"/>
        <v/>
      </c>
      <c r="BQ503" s="219" t="str">
        <f t="shared" si="146"/>
        <v/>
      </c>
      <c r="BR503" s="264" t="str">
        <f t="shared" si="147"/>
        <v/>
      </c>
      <c r="BS503" s="264" t="str">
        <f t="shared" si="148"/>
        <v/>
      </c>
    </row>
    <row r="504" spans="1:71" ht="12.75" customHeight="1">
      <c r="A504" s="217" t="str">
        <f>IF(' Peticions ET'!A494="", "",' Peticions ET'!A494)</f>
        <v/>
      </c>
      <c r="B504" s="167" t="str">
        <f t="shared" si="149"/>
        <v/>
      </c>
      <c r="C504" s="167" t="str">
        <f>IF(' Peticions ET'!B494="", "",' Peticions ET'!B494)</f>
        <v/>
      </c>
      <c r="D504" s="167" t="str">
        <f>IF(' Peticions ET'!C494="", "",' Peticions ET'!C494)</f>
        <v/>
      </c>
      <c r="E504" s="167" t="str">
        <f>IF(' Peticions ET'!D494="", "",' Peticions ET'!D494)</f>
        <v/>
      </c>
      <c r="F504" s="166" t="str">
        <f>IF(' Peticions ET'!E494="", "",' Peticions ET'!E494)</f>
        <v/>
      </c>
      <c r="G504" s="166" t="str">
        <f>IF(' Peticions ET'!F494="", "",' Peticions ET'!F494)</f>
        <v/>
      </c>
      <c r="H504" s="30" t="str">
        <f>IF(' Peticions ET'!G494="", "",' Peticions ET'!G494)</f>
        <v/>
      </c>
      <c r="I504" s="40" t="str">
        <f>IF(' Peticions ET'!H494="", "",' Peticions ET'!H494)</f>
        <v/>
      </c>
      <c r="J504" s="40" t="str">
        <f>IF(' Peticions ET'!I494="", "",' Peticions ET'!I494)</f>
        <v/>
      </c>
      <c r="K504" s="40" t="str">
        <f>IF(' Peticions ET'!J494="", "",' Peticions ET'!J494)</f>
        <v/>
      </c>
      <c r="L504" s="30" t="str">
        <f>IF(' Peticions ET'!K494="", "",' Peticions ET'!K494)</f>
        <v/>
      </c>
      <c r="M504" s="30" t="str">
        <f>IF(' Peticions ET'!L494="", "",' Peticions ET'!L494)</f>
        <v/>
      </c>
      <c r="N504" s="30" t="str">
        <f>IF(' Peticions ET'!M494="", "",' Peticions ET'!M494)</f>
        <v/>
      </c>
      <c r="O504" s="40" t="str">
        <f>IF(' Peticions ET'!O494="", "",' Peticions ET'!O494)</f>
        <v/>
      </c>
      <c r="P504" s="7" t="str">
        <f>IF(' Peticions ET'!N494="", "",' Peticions ET'!N494)</f>
        <v/>
      </c>
      <c r="Q504" s="31" t="str">
        <f>IF(' Peticions ET'!R494="", "",' Peticions ET'!R494)</f>
        <v/>
      </c>
      <c r="R504" s="31" t="str">
        <f>IF(' Peticions ET'!S494="", "",' Peticions ET'!S494)</f>
        <v/>
      </c>
      <c r="S504" t="str">
        <f>IF(' Peticions ET'!P494="", "",' Peticions ET'!P494)</f>
        <v/>
      </c>
      <c r="T504" s="264" t="str">
        <f>IF(' Peticions ET'!Q494="", "",' Peticions ET'!Q494)</f>
        <v/>
      </c>
      <c r="U504" s="1"/>
      <c r="V504" s="1"/>
      <c r="W504" s="3"/>
      <c r="X504" s="31"/>
      <c r="Y504" s="31"/>
      <c r="Z504" s="31"/>
      <c r="AA504" s="32"/>
      <c r="AB504" s="33"/>
      <c r="AC504" s="33"/>
      <c r="AD504" s="33"/>
      <c r="AE504" s="33"/>
      <c r="AF504" s="34"/>
      <c r="AG504" s="34"/>
      <c r="AH504" s="34"/>
      <c r="AI504" s="34"/>
      <c r="AJ504" s="35" t="str">
        <f>IF(' Peticions ET'!Z494="", "",' Peticions ET'!Z494)</f>
        <v/>
      </c>
      <c r="AK504" s="143"/>
      <c r="AL504" s="36"/>
      <c r="AM504" s="37" t="str">
        <f t="shared" si="135"/>
        <v/>
      </c>
      <c r="AN504" s="38" t="str">
        <f t="shared" si="136"/>
        <v/>
      </c>
      <c r="AO504" s="39" t="str">
        <f t="shared" si="137"/>
        <v/>
      </c>
      <c r="AP504" s="40" t="str">
        <f t="shared" si="138"/>
        <v/>
      </c>
      <c r="AQ504" s="229" t="str">
        <f t="shared" si="139"/>
        <v/>
      </c>
      <c r="AR504" s="220">
        <f>IF(A504="",0,IF(BJ504="S",COUNTIF($AQ$17:AQ504,AQ504),0))</f>
        <v>0</v>
      </c>
      <c r="AS504" s="41" t="str">
        <f t="shared" si="150"/>
        <v/>
      </c>
      <c r="AT504" s="42">
        <f xml:space="preserve"> IF(AS504&lt;&gt;"",VLOOKUP(AS504,Calculs!$B$2:$C$34,2,FALSE),0)</f>
        <v>0</v>
      </c>
      <c r="AU504" s="42">
        <f>IF(I504&lt;&gt;"",IF(LEFT(I504,1)="S", Calculs!$C$63,0),0)</f>
        <v>0</v>
      </c>
      <c r="AV504" s="42">
        <f>IF(J504&lt;&gt;"",IF(LEFT(J504,1)="S", Calculs!$C$53,0),0)</f>
        <v>0</v>
      </c>
      <c r="AW504" s="42">
        <f>IF(K504&lt;&gt;"",IF(LEFT(K504,1)="S", Calculs!$C$54,0),0)</f>
        <v>0</v>
      </c>
      <c r="AX504" s="43" t="str">
        <f t="shared" si="140"/>
        <v/>
      </c>
      <c r="AY504" s="43" t="str">
        <f t="shared" si="141"/>
        <v/>
      </c>
      <c r="AZ504" s="43">
        <f>SUMIF(Calculs!$B$2:$B$34,AX504,Calculs!$C$2:$C$34)</f>
        <v>0</v>
      </c>
      <c r="BA504" s="42">
        <f>IF(O504&lt;&gt;"",IF(LEFT(O504,1)="S", Calculs!$C$54,0),0)</f>
        <v>0</v>
      </c>
      <c r="BB504" s="42">
        <f>IF(P504&lt;&gt;"",IF(LEFT(P504,1)="S", Calculs!$C$53,0),0)</f>
        <v>0</v>
      </c>
      <c r="BC504" s="229" t="str">
        <f t="shared" si="142"/>
        <v/>
      </c>
      <c r="BD504" s="220">
        <f>IF(A504="",0, IF(BK504="S",COUNTIF($BC$17:BC504,BC504),0))</f>
        <v>0</v>
      </c>
      <c r="BE504" s="42">
        <f xml:space="preserve"> IF(Q504&lt;&gt;"",IF(Q504&lt;&gt;"Sense monitor",VLOOKUP(_xlfn.CONCAT(LEFT(Q504,2),IF(BF504="NO",".SA",".AA")),Calculs!$B$41:$C$48,2,FALSE),0),0)</f>
        <v>0</v>
      </c>
      <c r="BF504" s="42" t="str">
        <f t="shared" si="143"/>
        <v>NO</v>
      </c>
      <c r="BG504" s="43" t="str">
        <f t="shared" si="151"/>
        <v/>
      </c>
      <c r="BH504" s="42">
        <f>SUMIF(Calculs!$B$32:$B$36,TRIM(BG504),Calculs!$C$32:$C$36)</f>
        <v>0</v>
      </c>
      <c r="BI504" s="42">
        <f>IF(T504&lt;&gt;"",IF(LEFT(T504,1)="S", SUMIF(Calculs!$B$67:$B$70, TRIM(BG504), Calculs!$C$67:$C$70),0),0)</f>
        <v>0</v>
      </c>
      <c r="BJ504" s="40" t="str">
        <f t="shared" si="152"/>
        <v>N</v>
      </c>
      <c r="BK504" s="219" t="str">
        <f t="shared" si="144"/>
        <v>N</v>
      </c>
      <c r="BL504" s="42">
        <f t="shared" si="153"/>
        <v>0</v>
      </c>
      <c r="BM504" s="42"/>
      <c r="BN504" s="42"/>
      <c r="BO504" s="42">
        <f>IF(B504="",0,IF(AND(BJ504="S",AR504=1), VLOOKUP(B504,Calculs!$B$94:$D$99,3), 0) + IF(AND(BK504="S",BD504=1), VLOOKUP(B504,Calculs!$B$94:$F$99,5), 0))</f>
        <v>0</v>
      </c>
      <c r="BP504" s="40" t="str">
        <f t="shared" si="145"/>
        <v/>
      </c>
      <c r="BQ504" s="219" t="str">
        <f t="shared" si="146"/>
        <v/>
      </c>
      <c r="BR504" s="264" t="str">
        <f t="shared" si="147"/>
        <v/>
      </c>
      <c r="BS504" s="264" t="str">
        <f t="shared" si="148"/>
        <v/>
      </c>
    </row>
    <row r="505" spans="1:71" ht="12.75" customHeight="1">
      <c r="A505" s="217" t="str">
        <f>IF(' Peticions ET'!A495="", "",' Peticions ET'!A495)</f>
        <v/>
      </c>
      <c r="B505" s="167" t="str">
        <f t="shared" si="149"/>
        <v/>
      </c>
      <c r="C505" s="167" t="str">
        <f>IF(' Peticions ET'!B495="", "",' Peticions ET'!B495)</f>
        <v/>
      </c>
      <c r="D505" s="167" t="str">
        <f>IF(' Peticions ET'!C495="", "",' Peticions ET'!C495)</f>
        <v/>
      </c>
      <c r="E505" s="167" t="str">
        <f>IF(' Peticions ET'!D495="", "",' Peticions ET'!D495)</f>
        <v/>
      </c>
      <c r="F505" s="166" t="str">
        <f>IF(' Peticions ET'!E495="", "",' Peticions ET'!E495)</f>
        <v/>
      </c>
      <c r="G505" s="166" t="str">
        <f>IF(' Peticions ET'!F495="", "",' Peticions ET'!F495)</f>
        <v/>
      </c>
      <c r="H505" s="30" t="str">
        <f>IF(' Peticions ET'!G495="", "",' Peticions ET'!G495)</f>
        <v/>
      </c>
      <c r="I505" s="40" t="str">
        <f>IF(' Peticions ET'!H495="", "",' Peticions ET'!H495)</f>
        <v/>
      </c>
      <c r="J505" s="40" t="str">
        <f>IF(' Peticions ET'!I495="", "",' Peticions ET'!I495)</f>
        <v/>
      </c>
      <c r="K505" s="40" t="str">
        <f>IF(' Peticions ET'!J495="", "",' Peticions ET'!J495)</f>
        <v/>
      </c>
      <c r="L505" s="30" t="str">
        <f>IF(' Peticions ET'!K495="", "",' Peticions ET'!K495)</f>
        <v/>
      </c>
      <c r="M505" s="30" t="str">
        <f>IF(' Peticions ET'!L495="", "",' Peticions ET'!L495)</f>
        <v/>
      </c>
      <c r="N505" s="30" t="str">
        <f>IF(' Peticions ET'!M495="", "",' Peticions ET'!M495)</f>
        <v/>
      </c>
      <c r="O505" s="40" t="str">
        <f>IF(' Peticions ET'!O495="", "",' Peticions ET'!O495)</f>
        <v/>
      </c>
      <c r="P505" s="7" t="str">
        <f>IF(' Peticions ET'!N495="", "",' Peticions ET'!N495)</f>
        <v/>
      </c>
      <c r="Q505" s="31" t="str">
        <f>IF(' Peticions ET'!R495="", "",' Peticions ET'!R495)</f>
        <v/>
      </c>
      <c r="R505" s="31" t="str">
        <f>IF(' Peticions ET'!S495="", "",' Peticions ET'!S495)</f>
        <v/>
      </c>
      <c r="S505" t="str">
        <f>IF(' Peticions ET'!P495="", "",' Peticions ET'!P495)</f>
        <v/>
      </c>
      <c r="T505" s="264" t="str">
        <f>IF(' Peticions ET'!Q495="", "",' Peticions ET'!Q495)</f>
        <v/>
      </c>
      <c r="U505" s="1"/>
      <c r="V505" s="1"/>
      <c r="W505" s="3"/>
      <c r="X505" s="31"/>
      <c r="Y505" s="31"/>
      <c r="Z505" s="31"/>
      <c r="AA505" s="32"/>
      <c r="AB505" s="33"/>
      <c r="AC505" s="33"/>
      <c r="AD505" s="33"/>
      <c r="AE505" s="33"/>
      <c r="AF505" s="34"/>
      <c r="AG505" s="34"/>
      <c r="AH505" s="34"/>
      <c r="AI505" s="34"/>
      <c r="AJ505" s="35" t="str">
        <f>IF(' Peticions ET'!Z495="", "",' Peticions ET'!Z495)</f>
        <v/>
      </c>
      <c r="AK505" s="143"/>
      <c r="AL505" s="36"/>
      <c r="AM505" s="37" t="str">
        <f t="shared" si="135"/>
        <v/>
      </c>
      <c r="AN505" s="38" t="str">
        <f t="shared" si="136"/>
        <v/>
      </c>
      <c r="AO505" s="39" t="str">
        <f t="shared" si="137"/>
        <v/>
      </c>
      <c r="AP505" s="40" t="str">
        <f t="shared" si="138"/>
        <v/>
      </c>
      <c r="AQ505" s="229" t="str">
        <f t="shared" si="139"/>
        <v/>
      </c>
      <c r="AR505" s="220">
        <f>IF(A505="",0,IF(BJ505="S",COUNTIF($AQ$17:AQ505,AQ505),0))</f>
        <v>0</v>
      </c>
      <c r="AS505" s="41" t="str">
        <f t="shared" si="150"/>
        <v/>
      </c>
      <c r="AT505" s="42">
        <f xml:space="preserve"> IF(AS505&lt;&gt;"",VLOOKUP(AS505,Calculs!$B$2:$C$34,2,FALSE),0)</f>
        <v>0</v>
      </c>
      <c r="AU505" s="42">
        <f>IF(I505&lt;&gt;"",IF(LEFT(I505,1)="S", Calculs!$C$63,0),0)</f>
        <v>0</v>
      </c>
      <c r="AV505" s="42">
        <f>IF(J505&lt;&gt;"",IF(LEFT(J505,1)="S", Calculs!$C$53,0),0)</f>
        <v>0</v>
      </c>
      <c r="AW505" s="42">
        <f>IF(K505&lt;&gt;"",IF(LEFT(K505,1)="S", Calculs!$C$54,0),0)</f>
        <v>0</v>
      </c>
      <c r="AX505" s="43" t="str">
        <f t="shared" si="140"/>
        <v/>
      </c>
      <c r="AY505" s="43" t="str">
        <f t="shared" si="141"/>
        <v/>
      </c>
      <c r="AZ505" s="43">
        <f>SUMIF(Calculs!$B$2:$B$34,AX505,Calculs!$C$2:$C$34)</f>
        <v>0</v>
      </c>
      <c r="BA505" s="42">
        <f>IF(O505&lt;&gt;"",IF(LEFT(O505,1)="S", Calculs!$C$54,0),0)</f>
        <v>0</v>
      </c>
      <c r="BB505" s="42">
        <f>IF(P505&lt;&gt;"",IF(LEFT(P505,1)="S", Calculs!$C$53,0),0)</f>
        <v>0</v>
      </c>
      <c r="BC505" s="229" t="str">
        <f t="shared" si="142"/>
        <v/>
      </c>
      <c r="BD505" s="220">
        <f>IF(A505="",0, IF(BK505="S",COUNTIF($BC$17:BC505,BC505),0))</f>
        <v>0</v>
      </c>
      <c r="BE505" s="42">
        <f xml:space="preserve"> IF(Q505&lt;&gt;"",IF(Q505&lt;&gt;"Sense monitor",VLOOKUP(_xlfn.CONCAT(LEFT(Q505,2),IF(BF505="NO",".SA",".AA")),Calculs!$B$41:$C$48,2,FALSE),0),0)</f>
        <v>0</v>
      </c>
      <c r="BF505" s="42" t="str">
        <f t="shared" si="143"/>
        <v>NO</v>
      </c>
      <c r="BG505" s="43" t="str">
        <f t="shared" si="151"/>
        <v/>
      </c>
      <c r="BH505" s="42">
        <f>SUMIF(Calculs!$B$32:$B$36,TRIM(BG505),Calculs!$C$32:$C$36)</f>
        <v>0</v>
      </c>
      <c r="BI505" s="42">
        <f>IF(T505&lt;&gt;"",IF(LEFT(T505,1)="S", SUMIF(Calculs!$B$67:$B$70, TRIM(BG505), Calculs!$C$67:$C$70),0),0)</f>
        <v>0</v>
      </c>
      <c r="BJ505" s="40" t="str">
        <f t="shared" si="152"/>
        <v>N</v>
      </c>
      <c r="BK505" s="219" t="str">
        <f t="shared" si="144"/>
        <v>N</v>
      </c>
      <c r="BL505" s="42">
        <f t="shared" si="153"/>
        <v>0</v>
      </c>
      <c r="BM505" s="42"/>
      <c r="BN505" s="42"/>
      <c r="BO505" s="42">
        <f>IF(B505="",0,IF(AND(BJ505="S",AR505=1), VLOOKUP(B505,Calculs!$B$94:$D$99,3), 0) + IF(AND(BK505="S",BD505=1), VLOOKUP(B505,Calculs!$B$94:$F$99,5), 0))</f>
        <v>0</v>
      </c>
      <c r="BP505" s="40" t="str">
        <f t="shared" si="145"/>
        <v/>
      </c>
      <c r="BQ505" s="219" t="str">
        <f t="shared" si="146"/>
        <v/>
      </c>
      <c r="BR505" s="264" t="str">
        <f t="shared" si="147"/>
        <v/>
      </c>
      <c r="BS505" s="264" t="str">
        <f t="shared" si="148"/>
        <v/>
      </c>
    </row>
    <row r="506" spans="1:71" ht="12.75" customHeight="1">
      <c r="A506" s="217" t="str">
        <f>IF(' Peticions ET'!A496="", "",' Peticions ET'!A496)</f>
        <v/>
      </c>
      <c r="B506" s="167" t="str">
        <f t="shared" si="149"/>
        <v/>
      </c>
      <c r="C506" s="167" t="str">
        <f>IF(' Peticions ET'!B496="", "",' Peticions ET'!B496)</f>
        <v/>
      </c>
      <c r="D506" s="167" t="str">
        <f>IF(' Peticions ET'!C496="", "",' Peticions ET'!C496)</f>
        <v/>
      </c>
      <c r="E506" s="167" t="str">
        <f>IF(' Peticions ET'!D496="", "",' Peticions ET'!D496)</f>
        <v/>
      </c>
      <c r="F506" s="166" t="str">
        <f>IF(' Peticions ET'!E496="", "",' Peticions ET'!E496)</f>
        <v/>
      </c>
      <c r="G506" s="166" t="str">
        <f>IF(' Peticions ET'!F496="", "",' Peticions ET'!F496)</f>
        <v/>
      </c>
      <c r="H506" s="30" t="str">
        <f>IF(' Peticions ET'!G496="", "",' Peticions ET'!G496)</f>
        <v/>
      </c>
      <c r="I506" s="40" t="str">
        <f>IF(' Peticions ET'!H496="", "",' Peticions ET'!H496)</f>
        <v/>
      </c>
      <c r="J506" s="40" t="str">
        <f>IF(' Peticions ET'!I496="", "",' Peticions ET'!I496)</f>
        <v/>
      </c>
      <c r="K506" s="40" t="str">
        <f>IF(' Peticions ET'!J496="", "",' Peticions ET'!J496)</f>
        <v/>
      </c>
      <c r="L506" s="30" t="str">
        <f>IF(' Peticions ET'!K496="", "",' Peticions ET'!K496)</f>
        <v/>
      </c>
      <c r="M506" s="30" t="str">
        <f>IF(' Peticions ET'!L496="", "",' Peticions ET'!L496)</f>
        <v/>
      </c>
      <c r="N506" s="30" t="str">
        <f>IF(' Peticions ET'!M496="", "",' Peticions ET'!M496)</f>
        <v/>
      </c>
      <c r="O506" s="40" t="str">
        <f>IF(' Peticions ET'!O496="", "",' Peticions ET'!O496)</f>
        <v/>
      </c>
      <c r="P506" s="7" t="str">
        <f>IF(' Peticions ET'!N496="", "",' Peticions ET'!N496)</f>
        <v/>
      </c>
      <c r="Q506" s="31" t="str">
        <f>IF(' Peticions ET'!R496="", "",' Peticions ET'!R496)</f>
        <v/>
      </c>
      <c r="R506" s="31" t="str">
        <f>IF(' Peticions ET'!S496="", "",' Peticions ET'!S496)</f>
        <v/>
      </c>
      <c r="S506" t="str">
        <f>IF(' Peticions ET'!P496="", "",' Peticions ET'!P496)</f>
        <v/>
      </c>
      <c r="T506" s="264" t="str">
        <f>IF(' Peticions ET'!Q496="", "",' Peticions ET'!Q496)</f>
        <v/>
      </c>
      <c r="U506" s="1"/>
      <c r="V506" s="1"/>
      <c r="W506" s="3"/>
      <c r="X506" s="31"/>
      <c r="Y506" s="31"/>
      <c r="Z506" s="31"/>
      <c r="AA506" s="32"/>
      <c r="AB506" s="33"/>
      <c r="AC506" s="33"/>
      <c r="AD506" s="33"/>
      <c r="AE506" s="33"/>
      <c r="AF506" s="34"/>
      <c r="AG506" s="34"/>
      <c r="AH506" s="34"/>
      <c r="AI506" s="34"/>
      <c r="AJ506" s="35" t="str">
        <f>IF(' Peticions ET'!Z496="", "",' Peticions ET'!Z496)</f>
        <v/>
      </c>
      <c r="AK506" s="143"/>
      <c r="AL506" s="36"/>
      <c r="AM506" s="37" t="str">
        <f t="shared" si="135"/>
        <v/>
      </c>
      <c r="AN506" s="38" t="str">
        <f t="shared" si="136"/>
        <v/>
      </c>
      <c r="AO506" s="39" t="str">
        <f t="shared" si="137"/>
        <v/>
      </c>
      <c r="AP506" s="40" t="str">
        <f t="shared" si="138"/>
        <v/>
      </c>
      <c r="AQ506" s="229" t="str">
        <f t="shared" si="139"/>
        <v/>
      </c>
      <c r="AR506" s="220">
        <f>IF(A506="",0,IF(BJ506="S",COUNTIF($AQ$17:AQ506,AQ506),0))</f>
        <v>0</v>
      </c>
      <c r="AS506" s="41" t="str">
        <f t="shared" si="150"/>
        <v/>
      </c>
      <c r="AT506" s="42">
        <f xml:space="preserve"> IF(AS506&lt;&gt;"",VLOOKUP(AS506,Calculs!$B$2:$C$34,2,FALSE),0)</f>
        <v>0</v>
      </c>
      <c r="AU506" s="42">
        <f>IF(I506&lt;&gt;"",IF(LEFT(I506,1)="S", Calculs!$C$63,0),0)</f>
        <v>0</v>
      </c>
      <c r="AV506" s="42">
        <f>IF(J506&lt;&gt;"",IF(LEFT(J506,1)="S", Calculs!$C$53,0),0)</f>
        <v>0</v>
      </c>
      <c r="AW506" s="42">
        <f>IF(K506&lt;&gt;"",IF(LEFT(K506,1)="S", Calculs!$C$54,0),0)</f>
        <v>0</v>
      </c>
      <c r="AX506" s="43" t="str">
        <f t="shared" si="140"/>
        <v/>
      </c>
      <c r="AY506" s="43" t="str">
        <f t="shared" si="141"/>
        <v/>
      </c>
      <c r="AZ506" s="43">
        <f>SUMIF(Calculs!$B$2:$B$34,AX506,Calculs!$C$2:$C$34)</f>
        <v>0</v>
      </c>
      <c r="BA506" s="42">
        <f>IF(O506&lt;&gt;"",IF(LEFT(O506,1)="S", Calculs!$C$54,0),0)</f>
        <v>0</v>
      </c>
      <c r="BB506" s="42">
        <f>IF(P506&lt;&gt;"",IF(LEFT(P506,1)="S", Calculs!$C$53,0),0)</f>
        <v>0</v>
      </c>
      <c r="BC506" s="229" t="str">
        <f t="shared" si="142"/>
        <v/>
      </c>
      <c r="BD506" s="220">
        <f>IF(A506="",0, IF(BK506="S",COUNTIF($BC$17:BC506,BC506),0))</f>
        <v>0</v>
      </c>
      <c r="BE506" s="42">
        <f xml:space="preserve"> IF(Q506&lt;&gt;"",IF(Q506&lt;&gt;"Sense monitor",VLOOKUP(_xlfn.CONCAT(LEFT(Q506,2),IF(BF506="NO",".SA",".AA")),Calculs!$B$41:$C$48,2,FALSE),0),0)</f>
        <v>0</v>
      </c>
      <c r="BF506" s="42" t="str">
        <f t="shared" si="143"/>
        <v>NO</v>
      </c>
      <c r="BG506" s="43" t="str">
        <f t="shared" si="151"/>
        <v/>
      </c>
      <c r="BH506" s="42">
        <f>SUMIF(Calculs!$B$32:$B$36,TRIM(BG506),Calculs!$C$32:$C$36)</f>
        <v>0</v>
      </c>
      <c r="BI506" s="42">
        <f>IF(T506&lt;&gt;"",IF(LEFT(T506,1)="S", SUMIF(Calculs!$B$67:$B$70, TRIM(BG506), Calculs!$C$67:$C$70),0),0)</f>
        <v>0</v>
      </c>
      <c r="BJ506" s="40" t="str">
        <f t="shared" si="152"/>
        <v>N</v>
      </c>
      <c r="BK506" s="219" t="str">
        <f t="shared" si="144"/>
        <v>N</v>
      </c>
      <c r="BL506" s="42">
        <f t="shared" si="153"/>
        <v>0</v>
      </c>
      <c r="BM506" s="42"/>
      <c r="BN506" s="42"/>
      <c r="BO506" s="42">
        <f>IF(B506="",0,IF(AND(BJ506="S",AR506=1), VLOOKUP(B506,Calculs!$B$94:$D$99,3), 0) + IF(AND(BK506="S",BD506=1), VLOOKUP(B506,Calculs!$B$94:$F$99,5), 0))</f>
        <v>0</v>
      </c>
      <c r="BP506" s="40" t="str">
        <f t="shared" si="145"/>
        <v/>
      </c>
      <c r="BQ506" s="219" t="str">
        <f t="shared" si="146"/>
        <v/>
      </c>
      <c r="BR506" s="264" t="str">
        <f t="shared" si="147"/>
        <v/>
      </c>
      <c r="BS506" s="264" t="str">
        <f t="shared" si="148"/>
        <v/>
      </c>
    </row>
    <row r="507" spans="1:71" s="121" customFormat="1" ht="15" customHeight="1">
      <c r="I507" s="336"/>
      <c r="J507" s="336"/>
      <c r="K507" s="336"/>
      <c r="O507" s="336"/>
      <c r="P507" s="336"/>
      <c r="T507" s="336"/>
    </row>
    <row r="508" spans="1:71" s="121" customFormat="1" ht="15" customHeight="1">
      <c r="I508" s="336"/>
      <c r="J508" s="336"/>
      <c r="K508" s="336"/>
      <c r="O508" s="336"/>
      <c r="P508" s="336"/>
      <c r="T508" s="336"/>
    </row>
    <row r="509" spans="1:71" s="121" customFormat="1" ht="15" customHeight="1">
      <c r="I509" s="336"/>
      <c r="J509" s="336"/>
      <c r="K509" s="336"/>
      <c r="O509" s="336"/>
      <c r="P509" s="336"/>
      <c r="T509" s="336"/>
    </row>
    <row r="510" spans="1:71" s="121" customFormat="1" ht="15" customHeight="1">
      <c r="I510" s="336"/>
      <c r="J510" s="336"/>
      <c r="K510" s="336"/>
      <c r="O510" s="336"/>
      <c r="P510" s="336"/>
      <c r="T510" s="336"/>
    </row>
    <row r="511" spans="1:71" s="121" customFormat="1" ht="15" customHeight="1">
      <c r="I511" s="336"/>
      <c r="J511" s="336"/>
      <c r="K511" s="336"/>
      <c r="O511" s="336"/>
      <c r="P511" s="336"/>
      <c r="T511" s="336"/>
    </row>
    <row r="512" spans="1:71" s="121" customFormat="1" ht="15" customHeight="1">
      <c r="I512" s="336"/>
      <c r="J512" s="336"/>
      <c r="K512" s="336"/>
      <c r="O512" s="336"/>
      <c r="P512" s="336"/>
      <c r="T512" s="336"/>
    </row>
    <row r="513" spans="9:20" s="121" customFormat="1" ht="15" customHeight="1">
      <c r="I513" s="336"/>
      <c r="J513" s="336"/>
      <c r="K513" s="336"/>
      <c r="O513" s="336"/>
      <c r="P513" s="336"/>
      <c r="T513" s="336"/>
    </row>
    <row r="514" spans="9:20" s="121" customFormat="1" ht="15" customHeight="1">
      <c r="I514" s="336"/>
      <c r="J514" s="336"/>
      <c r="K514" s="336"/>
      <c r="O514" s="336"/>
      <c r="P514" s="336"/>
      <c r="T514" s="336"/>
    </row>
    <row r="515" spans="9:20" s="121" customFormat="1" ht="15" customHeight="1">
      <c r="I515" s="336"/>
      <c r="J515" s="336"/>
      <c r="K515" s="336"/>
      <c r="O515" s="336"/>
      <c r="P515" s="336"/>
      <c r="T515" s="336"/>
    </row>
    <row r="516" spans="9:20" s="121" customFormat="1" ht="15" customHeight="1">
      <c r="I516" s="336"/>
      <c r="J516" s="336"/>
      <c r="K516" s="336"/>
      <c r="O516" s="336"/>
      <c r="P516" s="336"/>
      <c r="T516" s="336"/>
    </row>
  </sheetData>
  <mergeCells count="10">
    <mergeCell ref="BR15:BS15"/>
    <mergeCell ref="A2:C2"/>
    <mergeCell ref="X4:AH4"/>
    <mergeCell ref="AM4:BQ4"/>
    <mergeCell ref="AM14:BN14"/>
    <mergeCell ref="AS15:AW15"/>
    <mergeCell ref="AX15:BB15"/>
    <mergeCell ref="BE15:BF15"/>
    <mergeCell ref="BG15:BI15"/>
    <mergeCell ref="BO15:BQ15"/>
  </mergeCells>
  <conditionalFormatting sqref="AB12">
    <cfRule type="cellIs" dxfId="73" priority="16" operator="greaterThan">
      <formula>1695</formula>
    </cfRule>
  </conditionalFormatting>
  <conditionalFormatting sqref="AB5:AB11">
    <cfRule type="cellIs" dxfId="72" priority="15" operator="greaterThan">
      <formula>1695</formula>
    </cfRule>
  </conditionalFormatting>
  <conditionalFormatting sqref="AR17">
    <cfRule type="expression" dxfId="71" priority="14">
      <formula>IF(AR17&gt;1,TRUE,FALSE)</formula>
    </cfRule>
  </conditionalFormatting>
  <conditionalFormatting sqref="BD17">
    <cfRule type="expression" dxfId="70" priority="13">
      <formula>IF(BD17&gt;1,TRUE,FALSE)</formula>
    </cfRule>
  </conditionalFormatting>
  <conditionalFormatting sqref="B17:B506">
    <cfRule type="expression" dxfId="69" priority="11">
      <formula>IF(AND(A17&lt;&gt;"",B17=""),TRUE,FALSE)</formula>
    </cfRule>
  </conditionalFormatting>
  <conditionalFormatting sqref="AR37:AR506">
    <cfRule type="expression" dxfId="68" priority="6">
      <formula>IF(AR37&gt;1,TRUE,FALSE)</formula>
    </cfRule>
  </conditionalFormatting>
  <conditionalFormatting sqref="BD37:BD506">
    <cfRule type="expression" dxfId="67" priority="5">
      <formula>IF(BD37&gt;1,TRUE,FALSE)</formula>
    </cfRule>
  </conditionalFormatting>
  <conditionalFormatting sqref="AR18:AR36">
    <cfRule type="expression" dxfId="66" priority="3">
      <formula>IF(AR18&gt;1,TRUE,FALSE)</formula>
    </cfRule>
  </conditionalFormatting>
  <conditionalFormatting sqref="BD18:BD36">
    <cfRule type="expression" dxfId="65" priority="2">
      <formula>IF(BD18&gt;1,TRUE,FALSE)</formula>
    </cfRule>
  </conditionalFormatting>
  <dataValidations count="3">
    <dataValidation type="list" allowBlank="1" showErrorMessage="1" sqref="A2" xr:uid="{00000000-0002-0000-0100-000000000000}">
      <formula1>Unitat</formula1>
    </dataValidation>
    <dataValidation type="list" allowBlank="1" showErrorMessage="1" sqref="Q17:Q506" xr:uid="{00000000-0002-0000-0100-000001000000}">
      <formula1>Monitor</formula1>
    </dataValidation>
    <dataValidation type="list" allowBlank="1" showErrorMessage="1" sqref="O12:P12" xr:uid="{00000000-0002-0000-0100-000002000000}">
      <formula1>#REF!</formula1>
    </dataValidation>
  </dataValidations>
  <hyperlinks>
    <hyperlink ref="A17" r:id="rId1" display="francesc.mancho@upc.edu" xr:uid="{99B0B23D-2CAB-4805-9D38-FBFE4B9948EF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 xr:uid="{00000000-0002-0000-0100-000004000000}">
          <x14:formula1>
            <xm:f>Llistes!$O$2:$O$3</xm:f>
          </x14:formula1>
          <xm:sqref>I12</xm:sqref>
        </x14:dataValidation>
        <x14:dataValidation type="list" allowBlank="1" showErrorMessage="1" xr:uid="{00000000-0002-0000-0100-000006000000}">
          <x14:formula1>
            <xm:f>Llistes!$I$2:$I$6</xm:f>
          </x14:formula1>
          <xm:sqref>Q12:R12</xm:sqref>
        </x14:dataValidation>
        <x14:dataValidation type="list" allowBlank="1" showErrorMessage="1" xr:uid="{00000000-0002-0000-0100-000007000000}">
          <x14:formula1>
            <xm:f>Llistes!$S$2:$S$3</xm:f>
          </x14:formula1>
          <xm:sqref>K12</xm:sqref>
        </x14:dataValidation>
        <x14:dataValidation type="list" allowBlank="1" showErrorMessage="1" xr:uid="{00000000-0002-0000-0100-000008000000}">
          <x14:formula1>
            <xm:f>Llistes!$U$2:$U$3</xm:f>
          </x14:formula1>
          <xm:sqref>N12</xm:sqref>
        </x14:dataValidation>
        <x14:dataValidation type="list" allowBlank="1" showErrorMessage="1" xr:uid="{00000000-0002-0000-0100-000009000000}">
          <x14:formula1>
            <xm:f>Llistes!$C$2:$C$7</xm:f>
          </x14:formula1>
          <xm:sqref>F12</xm:sqref>
        </x14:dataValidation>
        <x14:dataValidation type="list" allowBlank="1" showErrorMessage="1" xr:uid="{00000000-0002-0000-0100-00000B000000}">
          <x14:formula1>
            <xm:f>Llistes!$E$2:$E$7</xm:f>
          </x14:formula1>
          <xm:sqref>G12</xm:sqref>
        </x14:dataValidation>
        <x14:dataValidation type="list" allowBlank="1" showErrorMessage="1" xr:uid="{00000000-0002-0000-0100-00000C000000}">
          <x14:formula1>
            <xm:f>Llistes!$G$2:$G$9</xm:f>
          </x14:formula1>
          <xm:sqref>L12</xm:sqref>
        </x14:dataValidation>
        <x14:dataValidation type="list" allowBlank="1" showErrorMessage="1" xr:uid="{00000000-0002-0000-0100-00000D000000}">
          <x14:formula1>
            <xm:f>Llistes!$Q$2:$Q$3</xm:f>
          </x14:formula1>
          <xm:sqref>J12</xm:sqref>
        </x14:dataValidation>
        <x14:dataValidation type="list" allowBlank="1" showErrorMessage="1" xr:uid="{00000000-0002-0000-0100-00000E000000}">
          <x14:formula1>
            <xm:f>Llistes!$M$2:$M$3</xm:f>
          </x14:formula1>
          <xm:sqref>H12 M12</xm:sqref>
        </x14:dataValidation>
        <x14:dataValidation type="list" allowBlank="1" showErrorMessage="1" xr:uid="{00000000-0002-0000-0100-000005000000}">
          <x14:formula1>
            <xm:f>Llistes!$W$2:$W$5</xm:f>
          </x14:formula1>
          <xm:sqref>S12:T12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outlinePr summaryBelow="0" summaryRight="0"/>
  </sheetPr>
  <dimension ref="A1:AC1000"/>
  <sheetViews>
    <sheetView topLeftCell="G1" workbookViewId="0">
      <selection activeCell="W8" sqref="W8"/>
    </sheetView>
  </sheetViews>
  <sheetFormatPr defaultColWidth="12.5703125" defaultRowHeight="15" customHeight="1"/>
  <cols>
    <col min="1" max="1" width="19.140625" style="144" customWidth="1"/>
    <col min="2" max="2" width="3.140625" style="144" customWidth="1"/>
    <col min="3" max="3" width="29.85546875" style="144" customWidth="1"/>
    <col min="4" max="4" width="2.85546875" style="144" customWidth="1"/>
    <col min="5" max="5" width="44.42578125" style="144" customWidth="1"/>
    <col min="6" max="6" width="1.42578125" style="144" customWidth="1"/>
    <col min="7" max="7" width="44.42578125" style="144" customWidth="1"/>
    <col min="8" max="8" width="2.140625" style="144" customWidth="1"/>
    <col min="9" max="9" width="24.28515625" style="144" customWidth="1"/>
    <col min="10" max="10" width="2.7109375" style="144" customWidth="1"/>
    <col min="11" max="11" width="11.140625" style="144" customWidth="1"/>
    <col min="12" max="12" width="2.7109375" style="144" customWidth="1"/>
    <col min="13" max="13" width="19" style="144" customWidth="1"/>
    <col min="14" max="14" width="2.85546875" style="144" customWidth="1"/>
    <col min="15" max="15" width="26.140625" style="144" customWidth="1"/>
    <col min="16" max="16" width="2.42578125" style="144" customWidth="1"/>
    <col min="17" max="17" width="16.28515625" style="144" customWidth="1"/>
    <col min="18" max="18" width="2.28515625" style="144" customWidth="1"/>
    <col min="19" max="19" width="9.7109375" style="144" customWidth="1"/>
    <col min="20" max="20" width="2" style="144" customWidth="1"/>
    <col min="21" max="21" width="14.42578125" style="144" customWidth="1"/>
    <col min="22" max="22" width="2.28515625" style="144" customWidth="1"/>
    <col min="23" max="23" width="39.5703125" style="144" customWidth="1"/>
    <col min="24" max="24" width="3.28515625" style="144" customWidth="1"/>
    <col min="25" max="25" width="17.42578125" style="144" customWidth="1"/>
    <col min="26" max="26" width="3.5703125" style="144" customWidth="1"/>
    <col min="27" max="27" width="47.85546875" style="144" customWidth="1"/>
    <col min="28" max="28" width="3.28515625" customWidth="1"/>
    <col min="29" max="29" width="9.7109375" style="144" customWidth="1"/>
    <col min="30" max="16384" width="12.5703125" style="144"/>
  </cols>
  <sheetData>
    <row r="1" spans="1:29" ht="15.75" customHeight="1">
      <c r="A1" s="154" t="s">
        <v>56</v>
      </c>
      <c r="C1" s="154" t="s">
        <v>57</v>
      </c>
      <c r="E1" s="154" t="s">
        <v>58</v>
      </c>
      <c r="G1" s="154" t="s">
        <v>59</v>
      </c>
      <c r="I1" s="154" t="s">
        <v>8</v>
      </c>
      <c r="K1" s="154" t="s">
        <v>60</v>
      </c>
      <c r="M1" s="154" t="s">
        <v>61</v>
      </c>
      <c r="O1" s="154" t="s">
        <v>62</v>
      </c>
      <c r="Q1" s="154" t="s">
        <v>63</v>
      </c>
      <c r="S1" s="154" t="s">
        <v>5</v>
      </c>
      <c r="U1" s="154" t="s">
        <v>7</v>
      </c>
      <c r="W1" s="154" t="s">
        <v>20</v>
      </c>
      <c r="Y1" s="154" t="s">
        <v>64</v>
      </c>
      <c r="AA1" s="154" t="s">
        <v>65</v>
      </c>
      <c r="AC1" s="154" t="s">
        <v>238</v>
      </c>
    </row>
    <row r="2" spans="1:29" ht="51.75" customHeight="1">
      <c r="A2" s="145" t="s">
        <v>66</v>
      </c>
      <c r="C2" s="146" t="s">
        <v>52</v>
      </c>
      <c r="E2" s="72" t="s">
        <v>241</v>
      </c>
      <c r="G2" s="150" t="s">
        <v>244</v>
      </c>
      <c r="I2" s="146" t="s">
        <v>239</v>
      </c>
      <c r="J2" s="55"/>
      <c r="K2" s="55" t="s">
        <v>237</v>
      </c>
      <c r="L2" s="55"/>
      <c r="M2" s="147" t="s">
        <v>240</v>
      </c>
      <c r="N2" s="55"/>
      <c r="O2" s="147" t="s">
        <v>264</v>
      </c>
      <c r="P2" s="55"/>
      <c r="Q2" s="148" t="s">
        <v>237</v>
      </c>
      <c r="S2" s="148" t="s">
        <v>237</v>
      </c>
      <c r="U2" s="148" t="s">
        <v>16</v>
      </c>
      <c r="W2" s="151" t="s">
        <v>252</v>
      </c>
      <c r="Y2" s="73" t="s">
        <v>237</v>
      </c>
      <c r="AA2" s="148"/>
      <c r="AC2" s="148" t="s">
        <v>237</v>
      </c>
    </row>
    <row r="3" spans="1:29" ht="51.75" customHeight="1">
      <c r="C3" s="150" t="s">
        <v>177</v>
      </c>
      <c r="E3" s="72" t="s">
        <v>242</v>
      </c>
      <c r="G3" s="146" t="s">
        <v>243</v>
      </c>
      <c r="I3" s="150" t="s">
        <v>262</v>
      </c>
      <c r="J3" s="55"/>
      <c r="K3" s="55"/>
      <c r="L3" s="55"/>
      <c r="M3" s="151" t="s">
        <v>67</v>
      </c>
      <c r="N3" s="55"/>
      <c r="O3" s="151"/>
      <c r="P3" s="55"/>
      <c r="Q3" s="152"/>
      <c r="S3" s="152"/>
      <c r="U3" s="152" t="s">
        <v>53</v>
      </c>
      <c r="W3" s="153" t="s">
        <v>308</v>
      </c>
      <c r="X3" s="72"/>
      <c r="Y3" s="73"/>
      <c r="AA3" s="152"/>
      <c r="AC3" s="152"/>
    </row>
    <row r="4" spans="1:29" ht="51.75" customHeight="1">
      <c r="C4" s="146" t="s">
        <v>68</v>
      </c>
      <c r="E4" s="72"/>
      <c r="G4" s="150" t="s">
        <v>245</v>
      </c>
      <c r="I4" s="146" t="s">
        <v>263</v>
      </c>
      <c r="J4" s="55"/>
      <c r="K4" s="55"/>
      <c r="L4" s="55"/>
      <c r="M4" s="55"/>
      <c r="N4" s="55"/>
      <c r="O4" s="55"/>
      <c r="P4" s="55"/>
      <c r="Q4" s="55"/>
      <c r="W4" s="147" t="s">
        <v>250</v>
      </c>
    </row>
    <row r="5" spans="1:29" ht="51.75" customHeight="1">
      <c r="C5" s="150" t="s">
        <v>176</v>
      </c>
      <c r="E5" s="72"/>
      <c r="G5" s="273"/>
      <c r="I5" s="146" t="s">
        <v>268</v>
      </c>
      <c r="J5" s="55"/>
      <c r="K5" s="55"/>
      <c r="L5" s="55"/>
      <c r="M5" s="55"/>
      <c r="N5" s="55"/>
      <c r="O5" s="55"/>
      <c r="P5" s="55"/>
      <c r="Q5" s="55"/>
      <c r="W5" s="151" t="s">
        <v>251</v>
      </c>
      <c r="X5" s="72"/>
    </row>
    <row r="6" spans="1:29" ht="51.75" customHeight="1">
      <c r="C6" s="146" t="s">
        <v>54</v>
      </c>
      <c r="E6" s="72"/>
      <c r="G6" s="273"/>
      <c r="J6" s="55"/>
      <c r="K6" s="55"/>
      <c r="L6" s="55"/>
      <c r="M6" s="55"/>
      <c r="N6" s="55"/>
      <c r="O6" s="55"/>
      <c r="P6" s="55"/>
      <c r="Q6" s="55"/>
      <c r="W6" s="151"/>
      <c r="X6" s="72"/>
    </row>
    <row r="7" spans="1:29" ht="51.75" customHeight="1">
      <c r="A7" s="149"/>
      <c r="C7" s="150"/>
      <c r="E7" s="72"/>
      <c r="G7" s="273"/>
    </row>
    <row r="8" spans="1:29" ht="51.75" customHeight="1">
      <c r="G8" s="150"/>
    </row>
    <row r="9" spans="1:29" ht="51.75" customHeight="1">
      <c r="G9" s="273"/>
    </row>
    <row r="10" spans="1:29" ht="51.75" customHeight="1"/>
    <row r="11" spans="1:29" ht="15.75" customHeight="1"/>
    <row r="12" spans="1:29" ht="15.75" customHeight="1"/>
    <row r="13" spans="1:29" ht="15.75" customHeight="1"/>
    <row r="14" spans="1:29" ht="15.75" customHeight="1"/>
    <row r="15" spans="1:29" ht="15.75" customHeight="1"/>
    <row r="16" spans="1:29" ht="40.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 r:id="rId1"/>
  <tableParts count="1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7EFE-EC62-4808-B35E-3FBF48AB7C93}">
  <sheetPr>
    <outlinePr summaryBelow="0" summaryRight="0"/>
  </sheetPr>
  <dimension ref="A1:N1002"/>
  <sheetViews>
    <sheetView workbookViewId="0">
      <pane ySplit="2" topLeftCell="A71" activePane="bottomLeft" state="frozen"/>
      <selection pane="bottomLeft" activeCell="A42" sqref="A42:A72"/>
    </sheetView>
  </sheetViews>
  <sheetFormatPr defaultColWidth="12.5703125" defaultRowHeight="15" customHeight="1"/>
  <cols>
    <col min="1" max="1" width="56.85546875" customWidth="1"/>
    <col min="2" max="2" width="17.5703125" customWidth="1"/>
    <col min="3" max="3" width="12.28515625" customWidth="1"/>
    <col min="4" max="4" width="14.85546875" customWidth="1"/>
    <col min="5" max="14" width="14.42578125" customWidth="1"/>
  </cols>
  <sheetData>
    <row r="1" spans="1:14" ht="15.75" customHeight="1">
      <c r="C1" s="46"/>
    </row>
    <row r="2" spans="1:14" ht="30" customHeight="1">
      <c r="A2" s="47" t="s">
        <v>39</v>
      </c>
      <c r="B2" s="47"/>
      <c r="C2" s="48" t="s">
        <v>40</v>
      </c>
      <c r="D2" s="48"/>
      <c r="E2" s="48"/>
      <c r="F2" s="48" t="s">
        <v>70</v>
      </c>
      <c r="G2" s="44"/>
      <c r="H2" s="44"/>
      <c r="I2" s="44"/>
      <c r="J2" s="44" t="s">
        <v>265</v>
      </c>
      <c r="K2" s="44" t="s">
        <v>157</v>
      </c>
      <c r="L2" s="44"/>
      <c r="M2" s="44"/>
      <c r="N2" s="44"/>
    </row>
    <row r="3" spans="1:14" ht="15.75" customHeight="1">
      <c r="A3" s="92" t="s">
        <v>71</v>
      </c>
      <c r="B3" s="92"/>
      <c r="C3" s="49"/>
      <c r="D3" s="157"/>
      <c r="E3" s="157"/>
      <c r="F3" s="50"/>
      <c r="J3" s="315"/>
    </row>
    <row r="4" spans="1:14" ht="15.75" customHeight="1">
      <c r="A4" s="92" t="s">
        <v>174</v>
      </c>
      <c r="B4" s="92"/>
      <c r="C4" s="49"/>
      <c r="D4" s="157"/>
      <c r="E4" s="157"/>
      <c r="F4" s="50"/>
    </row>
    <row r="5" spans="1:14" ht="15.75" customHeight="1">
      <c r="A5" s="92" t="s">
        <v>72</v>
      </c>
      <c r="B5" s="92"/>
      <c r="C5" s="49"/>
      <c r="D5" s="157"/>
      <c r="E5" s="157"/>
      <c r="F5" s="50"/>
    </row>
    <row r="6" spans="1:14" ht="15.75" customHeight="1">
      <c r="A6" s="92" t="s">
        <v>73</v>
      </c>
      <c r="B6" s="92"/>
      <c r="C6" s="49"/>
      <c r="D6" s="157"/>
      <c r="E6" s="157"/>
      <c r="F6" s="50"/>
    </row>
    <row r="7" spans="1:14" ht="15.75" customHeight="1">
      <c r="A7" s="92" t="s">
        <v>74</v>
      </c>
      <c r="B7" s="92"/>
      <c r="C7" s="49"/>
      <c r="D7" s="157"/>
      <c r="E7" s="157"/>
      <c r="F7" s="50"/>
    </row>
    <row r="8" spans="1:14" ht="15.75" customHeight="1">
      <c r="A8" s="92" t="s">
        <v>75</v>
      </c>
      <c r="B8" s="92"/>
      <c r="C8" s="49"/>
      <c r="D8" s="157"/>
      <c r="E8" s="157"/>
      <c r="F8" s="50"/>
    </row>
    <row r="9" spans="1:14" ht="15.75" customHeight="1">
      <c r="A9" s="92" t="s">
        <v>76</v>
      </c>
      <c r="B9" s="92"/>
      <c r="C9" s="49"/>
      <c r="D9" s="157"/>
      <c r="E9" s="157"/>
      <c r="F9" s="50"/>
    </row>
    <row r="10" spans="1:14" ht="15.75" customHeight="1">
      <c r="A10" s="92" t="s">
        <v>77</v>
      </c>
      <c r="B10" s="92"/>
      <c r="C10" s="49"/>
      <c r="D10" s="157"/>
      <c r="E10" s="157"/>
      <c r="F10" s="50"/>
    </row>
    <row r="11" spans="1:14" ht="15.75" customHeight="1">
      <c r="A11" s="92" t="s">
        <v>78</v>
      </c>
      <c r="B11" s="92"/>
      <c r="C11" s="49"/>
      <c r="D11" s="157"/>
      <c r="E11" s="157"/>
      <c r="F11" s="50"/>
    </row>
    <row r="12" spans="1:14" ht="15.75" customHeight="1">
      <c r="A12" s="92" t="s">
        <v>172</v>
      </c>
      <c r="B12" s="92"/>
      <c r="C12" s="49"/>
      <c r="D12" s="157"/>
      <c r="E12" s="157"/>
      <c r="F12" s="50"/>
    </row>
    <row r="13" spans="1:14" ht="15.75" customHeight="1">
      <c r="A13" s="92" t="s">
        <v>79</v>
      </c>
      <c r="B13" s="92"/>
      <c r="C13" s="49"/>
      <c r="D13" s="157"/>
      <c r="E13" s="157"/>
      <c r="F13" s="50"/>
    </row>
    <row r="14" spans="1:14" ht="15.75" customHeight="1">
      <c r="A14" s="92" t="s">
        <v>80</v>
      </c>
      <c r="B14" s="92"/>
      <c r="C14" s="49"/>
      <c r="D14" s="157"/>
      <c r="E14" s="157"/>
      <c r="F14" s="50"/>
    </row>
    <row r="15" spans="1:14" ht="15.75" customHeight="1">
      <c r="A15" s="92" t="s">
        <v>81</v>
      </c>
      <c r="B15" s="92"/>
      <c r="C15" s="49"/>
      <c r="D15" s="157"/>
      <c r="E15" s="157"/>
      <c r="F15" s="50"/>
    </row>
    <row r="16" spans="1:14" ht="15.75" customHeight="1">
      <c r="A16" s="92" t="s">
        <v>82</v>
      </c>
      <c r="B16" s="92"/>
      <c r="C16" s="49"/>
      <c r="D16" s="157"/>
      <c r="E16" s="157"/>
      <c r="F16" s="50"/>
    </row>
    <row r="17" spans="1:6" ht="15.75" customHeight="1">
      <c r="A17" s="92" t="s">
        <v>83</v>
      </c>
      <c r="B17" s="92"/>
      <c r="C17" s="49"/>
      <c r="D17" s="157"/>
      <c r="E17" s="157"/>
      <c r="F17" s="50"/>
    </row>
    <row r="18" spans="1:6" ht="15.75" customHeight="1">
      <c r="A18" s="92" t="s">
        <v>84</v>
      </c>
      <c r="B18" s="92"/>
      <c r="C18" s="49"/>
      <c r="D18" s="157"/>
      <c r="E18" s="157"/>
      <c r="F18" s="50"/>
    </row>
    <row r="19" spans="1:6" ht="15.75" customHeight="1">
      <c r="A19" s="92" t="s">
        <v>85</v>
      </c>
      <c r="B19" s="92"/>
      <c r="C19" s="49"/>
      <c r="D19" s="157"/>
      <c r="E19" s="157"/>
      <c r="F19" s="50"/>
    </row>
    <row r="20" spans="1:6" ht="15.75" customHeight="1">
      <c r="A20" s="92" t="s">
        <v>86</v>
      </c>
      <c r="B20" s="92"/>
      <c r="C20" s="49"/>
      <c r="D20" s="157"/>
      <c r="E20" s="157"/>
      <c r="F20" s="50"/>
    </row>
    <row r="21" spans="1:6" ht="15.75" customHeight="1">
      <c r="A21" s="92" t="s">
        <v>87</v>
      </c>
      <c r="B21" s="92"/>
      <c r="C21" s="49"/>
      <c r="D21" s="157"/>
      <c r="E21" s="157"/>
      <c r="F21" s="50"/>
    </row>
    <row r="22" spans="1:6" ht="15.75" customHeight="1">
      <c r="A22" s="92" t="s">
        <v>88</v>
      </c>
      <c r="B22" s="92"/>
      <c r="C22" s="49"/>
      <c r="D22" s="157"/>
      <c r="E22" s="157"/>
      <c r="F22" s="50"/>
    </row>
    <row r="23" spans="1:6" ht="15.75" customHeight="1">
      <c r="A23" s="92" t="s">
        <v>89</v>
      </c>
      <c r="B23" s="92"/>
      <c r="C23" s="49"/>
      <c r="D23" s="157"/>
      <c r="E23" s="157"/>
      <c r="F23" s="50"/>
    </row>
    <row r="24" spans="1:6" ht="15.75" customHeight="1">
      <c r="A24" s="92" t="s">
        <v>90</v>
      </c>
      <c r="B24" s="92"/>
      <c r="C24" s="49"/>
      <c r="D24" s="157"/>
      <c r="E24" s="157"/>
      <c r="F24" s="63"/>
    </row>
    <row r="25" spans="1:6" ht="15.75" customHeight="1">
      <c r="A25" s="92" t="s">
        <v>91</v>
      </c>
      <c r="B25" s="92"/>
      <c r="C25" s="49"/>
      <c r="D25" s="157"/>
      <c r="E25" s="157"/>
      <c r="F25" s="63"/>
    </row>
    <row r="26" spans="1:6" ht="15.75" customHeight="1">
      <c r="A26" s="92" t="s">
        <v>92</v>
      </c>
      <c r="B26" s="92"/>
      <c r="C26" s="49"/>
      <c r="D26" s="157"/>
      <c r="E26" s="157"/>
      <c r="F26" s="63"/>
    </row>
    <row r="27" spans="1:6" ht="15.75" customHeight="1">
      <c r="A27" s="92" t="s">
        <v>93</v>
      </c>
      <c r="B27" s="92"/>
      <c r="C27" s="49"/>
      <c r="D27" s="157"/>
      <c r="E27" s="157"/>
      <c r="F27" s="63"/>
    </row>
    <row r="28" spans="1:6" ht="15.75" customHeight="1">
      <c r="A28" s="92" t="s">
        <v>94</v>
      </c>
      <c r="B28" s="92"/>
      <c r="C28" s="49"/>
      <c r="D28" s="157"/>
      <c r="E28" s="157"/>
      <c r="F28" s="63"/>
    </row>
    <row r="29" spans="1:6" ht="15.75" customHeight="1">
      <c r="A29" s="92" t="s">
        <v>95</v>
      </c>
      <c r="B29" s="92"/>
      <c r="C29" s="49"/>
      <c r="D29" s="157"/>
      <c r="E29" s="157"/>
      <c r="F29" s="63"/>
    </row>
    <row r="30" spans="1:6" ht="15.75" customHeight="1">
      <c r="A30" s="92" t="s">
        <v>96</v>
      </c>
      <c r="B30" s="92"/>
      <c r="C30" s="49"/>
      <c r="D30" s="157"/>
      <c r="E30" s="157"/>
      <c r="F30" s="63"/>
    </row>
    <row r="31" spans="1:6" ht="15.75" customHeight="1">
      <c r="A31" s="92" t="s">
        <v>97</v>
      </c>
      <c r="B31" s="92"/>
      <c r="C31" s="49"/>
      <c r="D31" s="157"/>
      <c r="E31" s="157"/>
      <c r="F31" s="63"/>
    </row>
    <row r="32" spans="1:6" ht="15.75" customHeight="1">
      <c r="A32" s="92" t="s">
        <v>98</v>
      </c>
      <c r="B32" s="92"/>
      <c r="C32" s="49"/>
      <c r="D32" s="157"/>
      <c r="E32" s="157"/>
      <c r="F32" s="63"/>
    </row>
    <row r="33" spans="1:11" ht="15.75" customHeight="1">
      <c r="A33" s="92" t="s">
        <v>99</v>
      </c>
      <c r="B33" s="92"/>
      <c r="C33" s="49"/>
      <c r="D33" s="157"/>
      <c r="E33" s="157"/>
      <c r="F33" s="63"/>
    </row>
    <row r="34" spans="1:11" ht="15.75" customHeight="1">
      <c r="A34" s="92" t="s">
        <v>100</v>
      </c>
      <c r="B34" s="92"/>
      <c r="C34" s="49"/>
      <c r="D34" s="157"/>
      <c r="E34" s="157"/>
      <c r="F34" s="63"/>
    </row>
    <row r="35" spans="1:11" ht="15.75" customHeight="1">
      <c r="A35" s="92" t="s">
        <v>103</v>
      </c>
      <c r="B35" s="92"/>
      <c r="C35" s="49"/>
      <c r="D35" s="157"/>
      <c r="E35" s="158"/>
      <c r="F35" s="63"/>
      <c r="G35" s="311"/>
      <c r="I35" s="312"/>
      <c r="J35" s="316"/>
    </row>
    <row r="36" spans="1:11" ht="15.75" customHeight="1">
      <c r="A36" s="92" t="s">
        <v>104</v>
      </c>
      <c r="B36" s="92"/>
      <c r="C36" s="49"/>
      <c r="D36" s="157"/>
      <c r="E36" s="157"/>
      <c r="F36" s="63"/>
      <c r="G36" s="311"/>
      <c r="I36" s="312"/>
      <c r="J36" s="316"/>
    </row>
    <row r="37" spans="1:11" ht="15.75" customHeight="1">
      <c r="A37" s="92" t="s">
        <v>105</v>
      </c>
      <c r="B37" s="92"/>
      <c r="C37" s="49"/>
      <c r="D37" s="157"/>
      <c r="E37" s="157"/>
      <c r="F37" s="63"/>
      <c r="G37" s="311"/>
      <c r="I37" s="312"/>
      <c r="J37" s="316"/>
    </row>
    <row r="38" spans="1:11" ht="15.75" customHeight="1">
      <c r="A38" s="92" t="s">
        <v>106</v>
      </c>
      <c r="B38" s="92"/>
      <c r="C38" s="49"/>
      <c r="D38" s="157"/>
      <c r="E38" s="157"/>
      <c r="F38" s="63"/>
      <c r="G38" s="311"/>
      <c r="I38" s="312"/>
      <c r="J38" s="316"/>
    </row>
    <row r="39" spans="1:11" ht="15.75" customHeight="1">
      <c r="A39" s="92" t="s">
        <v>107</v>
      </c>
      <c r="B39" s="92"/>
      <c r="C39" s="49"/>
      <c r="D39" s="157"/>
      <c r="E39" s="157"/>
      <c r="F39" s="63"/>
      <c r="G39" s="311"/>
      <c r="I39" s="312"/>
      <c r="J39" s="316"/>
    </row>
    <row r="40" spans="1:11" ht="15.75" customHeight="1">
      <c r="A40" s="92" t="s">
        <v>108</v>
      </c>
      <c r="B40" s="92"/>
      <c r="C40" s="49"/>
      <c r="D40" s="157"/>
      <c r="E40" s="157"/>
      <c r="F40" s="63"/>
      <c r="G40" s="311"/>
      <c r="I40" s="312"/>
      <c r="J40" s="316"/>
    </row>
    <row r="41" spans="1:11" ht="15.75" customHeight="1" thickBot="1">
      <c r="A41" s="92"/>
      <c r="B41" s="92"/>
      <c r="C41" s="49"/>
      <c r="D41" s="157"/>
      <c r="E41" s="157"/>
      <c r="F41" s="63"/>
      <c r="G41" s="311"/>
      <c r="I41" s="312"/>
      <c r="J41" s="316"/>
    </row>
    <row r="42" spans="1:11" ht="15.75" customHeight="1" thickBot="1">
      <c r="A42" s="92" t="s">
        <v>101</v>
      </c>
      <c r="B42" s="92" t="s">
        <v>178</v>
      </c>
      <c r="C42" s="49" t="s">
        <v>102</v>
      </c>
      <c r="D42" s="157"/>
      <c r="E42" s="157"/>
      <c r="F42" s="322">
        <f>J42</f>
        <v>3752</v>
      </c>
      <c r="G42" s="311"/>
      <c r="I42" s="312"/>
      <c r="J42" s="322">
        <f t="shared" ref="J42:J72" si="0">K42*$K$77</f>
        <v>3752</v>
      </c>
      <c r="K42" s="313">
        <v>2</v>
      </c>
    </row>
    <row r="43" spans="1:11" ht="15.75" customHeight="1" thickBot="1">
      <c r="A43" s="92" t="s">
        <v>306</v>
      </c>
      <c r="B43" s="92" t="s">
        <v>305</v>
      </c>
      <c r="C43" s="49" t="s">
        <v>102</v>
      </c>
      <c r="D43" s="157"/>
      <c r="E43" s="157"/>
      <c r="F43" s="322">
        <f>J43</f>
        <v>33768</v>
      </c>
      <c r="G43" s="311"/>
      <c r="I43" s="312"/>
      <c r="J43" s="322">
        <f t="shared" si="0"/>
        <v>33768</v>
      </c>
      <c r="K43" s="314">
        <v>18</v>
      </c>
    </row>
    <row r="44" spans="1:11" ht="15.75" customHeight="1" thickBot="1">
      <c r="A44" s="92" t="s">
        <v>109</v>
      </c>
      <c r="B44" s="92" t="s">
        <v>179</v>
      </c>
      <c r="C44" s="49" t="s">
        <v>102</v>
      </c>
      <c r="D44" s="157"/>
      <c r="E44" s="157"/>
      <c r="F44" s="322">
        <f t="shared" ref="F44:F72" si="1">J44</f>
        <v>31892</v>
      </c>
      <c r="G44" s="311"/>
      <c r="I44" s="312"/>
      <c r="J44" s="322">
        <f t="shared" si="0"/>
        <v>31892</v>
      </c>
      <c r="K44" s="314">
        <v>17</v>
      </c>
    </row>
    <row r="45" spans="1:11" ht="15.75" customHeight="1" thickBot="1">
      <c r="A45" s="92" t="s">
        <v>110</v>
      </c>
      <c r="B45" s="92" t="s">
        <v>180</v>
      </c>
      <c r="C45" s="49" t="s">
        <v>102</v>
      </c>
      <c r="D45" s="157"/>
      <c r="E45" s="157"/>
      <c r="F45" s="322">
        <f t="shared" si="1"/>
        <v>31892</v>
      </c>
      <c r="G45" s="311"/>
      <c r="I45" s="312"/>
      <c r="J45" s="322">
        <f t="shared" si="0"/>
        <v>31892</v>
      </c>
      <c r="K45" s="314">
        <v>17</v>
      </c>
    </row>
    <row r="46" spans="1:11" ht="15.75" customHeight="1" thickBot="1">
      <c r="A46" s="92" t="s">
        <v>111</v>
      </c>
      <c r="B46" s="92" t="s">
        <v>181</v>
      </c>
      <c r="C46" s="49" t="s">
        <v>102</v>
      </c>
      <c r="D46" s="157"/>
      <c r="E46" s="157"/>
      <c r="F46" s="322">
        <f t="shared" si="1"/>
        <v>26264</v>
      </c>
      <c r="G46" s="311"/>
      <c r="I46" s="312"/>
      <c r="J46" s="322">
        <f t="shared" si="0"/>
        <v>26264</v>
      </c>
      <c r="K46" s="314">
        <v>14</v>
      </c>
    </row>
    <row r="47" spans="1:11" ht="15.75" customHeight="1" thickBot="1">
      <c r="A47" s="92" t="s">
        <v>112</v>
      </c>
      <c r="B47" s="92" t="s">
        <v>182</v>
      </c>
      <c r="C47" s="49" t="s">
        <v>102</v>
      </c>
      <c r="D47" s="157"/>
      <c r="E47" s="157"/>
      <c r="F47" s="322">
        <f t="shared" si="1"/>
        <v>45024</v>
      </c>
      <c r="G47" s="311"/>
      <c r="I47" s="312"/>
      <c r="J47" s="322">
        <f t="shared" si="0"/>
        <v>45024</v>
      </c>
      <c r="K47" s="314">
        <v>24</v>
      </c>
    </row>
    <row r="48" spans="1:11" ht="15.75" customHeight="1" thickBot="1">
      <c r="A48" s="92" t="s">
        <v>113</v>
      </c>
      <c r="B48" s="92" t="s">
        <v>183</v>
      </c>
      <c r="C48" s="49" t="s">
        <v>102</v>
      </c>
      <c r="D48" s="157"/>
      <c r="E48" s="157"/>
      <c r="F48" s="322">
        <f t="shared" si="1"/>
        <v>30016</v>
      </c>
      <c r="G48" s="311"/>
      <c r="I48" s="312"/>
      <c r="J48" s="322">
        <f t="shared" si="0"/>
        <v>30016</v>
      </c>
      <c r="K48" s="314">
        <v>16</v>
      </c>
    </row>
    <row r="49" spans="1:11" ht="15.75" customHeight="1" thickBot="1">
      <c r="A49" s="92" t="s">
        <v>114</v>
      </c>
      <c r="B49" s="92" t="s">
        <v>184</v>
      </c>
      <c r="C49" s="49" t="s">
        <v>102</v>
      </c>
      <c r="D49" s="157"/>
      <c r="E49" s="157"/>
      <c r="F49" s="322">
        <f t="shared" si="1"/>
        <v>26264</v>
      </c>
      <c r="G49" s="311"/>
      <c r="I49" s="312"/>
      <c r="J49" s="322">
        <f t="shared" si="0"/>
        <v>26264</v>
      </c>
      <c r="K49" s="314">
        <v>14</v>
      </c>
    </row>
    <row r="50" spans="1:11" ht="15.75" customHeight="1" thickBot="1">
      <c r="A50" s="92" t="s">
        <v>115</v>
      </c>
      <c r="B50" s="92" t="s">
        <v>185</v>
      </c>
      <c r="C50" s="49" t="s">
        <v>102</v>
      </c>
      <c r="D50" s="157"/>
      <c r="E50" s="157"/>
      <c r="F50" s="322">
        <f t="shared" si="1"/>
        <v>30016</v>
      </c>
      <c r="G50" s="311"/>
      <c r="I50" s="312"/>
      <c r="J50" s="322">
        <f t="shared" si="0"/>
        <v>30016</v>
      </c>
      <c r="K50" s="314">
        <v>16</v>
      </c>
    </row>
    <row r="51" spans="1:11" ht="15.75" customHeight="1" thickBot="1">
      <c r="A51" s="92" t="s">
        <v>116</v>
      </c>
      <c r="B51" s="92" t="s">
        <v>186</v>
      </c>
      <c r="C51" s="49" t="s">
        <v>102</v>
      </c>
      <c r="D51" s="157"/>
      <c r="E51" s="157"/>
      <c r="F51" s="322">
        <f t="shared" si="1"/>
        <v>18760</v>
      </c>
      <c r="G51" s="311"/>
      <c r="I51" s="312"/>
      <c r="J51" s="322">
        <f t="shared" si="0"/>
        <v>18760</v>
      </c>
      <c r="K51" s="314">
        <v>10</v>
      </c>
    </row>
    <row r="52" spans="1:11" ht="15.75" customHeight="1" thickBot="1">
      <c r="A52" s="92" t="s">
        <v>117</v>
      </c>
      <c r="B52" s="92" t="s">
        <v>187</v>
      </c>
      <c r="C52" s="49" t="s">
        <v>102</v>
      </c>
      <c r="D52" s="157"/>
      <c r="E52" s="157"/>
      <c r="F52" s="322">
        <f t="shared" si="1"/>
        <v>35644</v>
      </c>
      <c r="G52" s="311"/>
      <c r="I52" s="312"/>
      <c r="J52" s="322">
        <f t="shared" si="0"/>
        <v>35644</v>
      </c>
      <c r="K52" s="314">
        <v>19</v>
      </c>
    </row>
    <row r="53" spans="1:11" ht="15.75" customHeight="1" thickBot="1">
      <c r="A53" s="92" t="s">
        <v>118</v>
      </c>
      <c r="B53" s="92" t="s">
        <v>188</v>
      </c>
      <c r="C53" s="49" t="s">
        <v>102</v>
      </c>
      <c r="D53" s="157"/>
      <c r="E53" s="157"/>
      <c r="F53" s="322">
        <f t="shared" si="1"/>
        <v>22512</v>
      </c>
      <c r="G53" s="311"/>
      <c r="I53" s="312"/>
      <c r="J53" s="322">
        <f t="shared" si="0"/>
        <v>22512</v>
      </c>
      <c r="K53" s="314">
        <v>12</v>
      </c>
    </row>
    <row r="54" spans="1:11" ht="15.75" customHeight="1" thickBot="1">
      <c r="A54" s="92" t="s">
        <v>119</v>
      </c>
      <c r="B54" s="92" t="s">
        <v>189</v>
      </c>
      <c r="C54" s="49" t="s">
        <v>102</v>
      </c>
      <c r="D54" s="157"/>
      <c r="E54" s="157"/>
      <c r="F54" s="322">
        <f t="shared" si="1"/>
        <v>22512</v>
      </c>
      <c r="G54" s="311"/>
      <c r="I54" s="312"/>
      <c r="J54" s="322">
        <f t="shared" si="0"/>
        <v>22512</v>
      </c>
      <c r="K54" s="314">
        <v>12</v>
      </c>
    </row>
    <row r="55" spans="1:11" ht="15.75" customHeight="1" thickBot="1">
      <c r="A55" s="92" t="s">
        <v>120</v>
      </c>
      <c r="B55" s="92" t="s">
        <v>190</v>
      </c>
      <c r="C55" s="49" t="s">
        <v>102</v>
      </c>
      <c r="D55" s="157"/>
      <c r="E55" s="157"/>
      <c r="F55" s="322">
        <f t="shared" si="1"/>
        <v>11256</v>
      </c>
      <c r="G55" s="311"/>
      <c r="I55" s="312"/>
      <c r="J55" s="322">
        <f t="shared" si="0"/>
        <v>11256</v>
      </c>
      <c r="K55" s="314">
        <v>6</v>
      </c>
    </row>
    <row r="56" spans="1:11" ht="15.75" customHeight="1" thickBot="1">
      <c r="A56" s="92" t="s">
        <v>121</v>
      </c>
      <c r="B56" s="92" t="s">
        <v>191</v>
      </c>
      <c r="C56" s="49" t="s">
        <v>102</v>
      </c>
      <c r="D56" s="157"/>
      <c r="E56" s="157"/>
      <c r="F56" s="322">
        <f t="shared" si="1"/>
        <v>9380</v>
      </c>
      <c r="G56" s="311"/>
      <c r="I56" s="312"/>
      <c r="J56" s="322">
        <f t="shared" si="0"/>
        <v>9380</v>
      </c>
      <c r="K56" s="314">
        <v>5</v>
      </c>
    </row>
    <row r="57" spans="1:11" ht="15.75" customHeight="1" thickBot="1">
      <c r="A57" s="92" t="s">
        <v>122</v>
      </c>
      <c r="B57" s="92" t="s">
        <v>192</v>
      </c>
      <c r="C57" s="49" t="s">
        <v>102</v>
      </c>
      <c r="D57" s="157"/>
      <c r="E57" s="157"/>
      <c r="F57" s="322">
        <f t="shared" si="1"/>
        <v>22512</v>
      </c>
      <c r="G57" s="311"/>
      <c r="I57" s="312"/>
      <c r="J57" s="322">
        <f t="shared" si="0"/>
        <v>22512</v>
      </c>
      <c r="K57" s="314">
        <v>12</v>
      </c>
    </row>
    <row r="58" spans="1:11" ht="15.75" customHeight="1" thickBot="1">
      <c r="A58" s="92" t="s">
        <v>123</v>
      </c>
      <c r="B58" s="92" t="s">
        <v>193</v>
      </c>
      <c r="C58" s="49" t="s">
        <v>102</v>
      </c>
      <c r="D58" s="157"/>
      <c r="E58" s="157"/>
      <c r="F58" s="322">
        <f t="shared" si="1"/>
        <v>28140</v>
      </c>
      <c r="G58" s="311"/>
      <c r="I58" s="312"/>
      <c r="J58" s="322">
        <f t="shared" si="0"/>
        <v>28140</v>
      </c>
      <c r="K58" s="314">
        <v>15</v>
      </c>
    </row>
    <row r="59" spans="1:11" ht="15.75" customHeight="1" thickBot="1">
      <c r="A59" s="92" t="s">
        <v>124</v>
      </c>
      <c r="B59" s="92" t="s">
        <v>194</v>
      </c>
      <c r="C59" s="49" t="s">
        <v>102</v>
      </c>
      <c r="D59" s="157"/>
      <c r="E59" s="157"/>
      <c r="F59" s="322">
        <f t="shared" si="1"/>
        <v>24388</v>
      </c>
      <c r="G59" s="311"/>
      <c r="I59" s="312"/>
      <c r="J59" s="322">
        <f t="shared" si="0"/>
        <v>24388</v>
      </c>
      <c r="K59" s="314">
        <v>13</v>
      </c>
    </row>
    <row r="60" spans="1:11" ht="15.75" customHeight="1" thickBot="1">
      <c r="A60" s="92" t="s">
        <v>125</v>
      </c>
      <c r="B60" s="92" t="s">
        <v>195</v>
      </c>
      <c r="C60" s="49" t="s">
        <v>102</v>
      </c>
      <c r="D60" s="157"/>
      <c r="E60" s="157"/>
      <c r="F60" s="322">
        <f t="shared" si="1"/>
        <v>13132</v>
      </c>
      <c r="G60" s="311"/>
      <c r="I60" s="312"/>
      <c r="J60" s="322">
        <f t="shared" si="0"/>
        <v>13132</v>
      </c>
      <c r="K60" s="314">
        <v>7</v>
      </c>
    </row>
    <row r="61" spans="1:11" ht="15.75" customHeight="1" thickBot="1">
      <c r="A61" s="92" t="s">
        <v>126</v>
      </c>
      <c r="B61" s="92" t="s">
        <v>196</v>
      </c>
      <c r="C61" s="49" t="s">
        <v>102</v>
      </c>
      <c r="D61" s="157"/>
      <c r="E61" s="157"/>
      <c r="F61" s="322">
        <f t="shared" si="1"/>
        <v>15008</v>
      </c>
      <c r="G61" s="311"/>
      <c r="I61" s="312"/>
      <c r="J61" s="322">
        <f t="shared" si="0"/>
        <v>15008</v>
      </c>
      <c r="K61" s="314">
        <v>8</v>
      </c>
    </row>
    <row r="62" spans="1:11" ht="15.75" customHeight="1" thickBot="1">
      <c r="A62" s="92" t="s">
        <v>127</v>
      </c>
      <c r="B62" s="92" t="s">
        <v>197</v>
      </c>
      <c r="C62" s="49" t="s">
        <v>102</v>
      </c>
      <c r="D62" s="157"/>
      <c r="E62" s="157"/>
      <c r="F62" s="322">
        <f t="shared" si="1"/>
        <v>20636</v>
      </c>
      <c r="G62" s="311"/>
      <c r="I62" s="312"/>
      <c r="J62" s="322">
        <f t="shared" si="0"/>
        <v>20636</v>
      </c>
      <c r="K62" s="314">
        <v>11</v>
      </c>
    </row>
    <row r="63" spans="1:11" ht="15.75" customHeight="1" thickBot="1">
      <c r="A63" s="92" t="s">
        <v>128</v>
      </c>
      <c r="B63" s="92" t="s">
        <v>198</v>
      </c>
      <c r="C63" s="49" t="s">
        <v>102</v>
      </c>
      <c r="D63" s="157"/>
      <c r="E63" s="157"/>
      <c r="F63" s="322">
        <f t="shared" si="1"/>
        <v>13132</v>
      </c>
      <c r="G63" s="311"/>
      <c r="I63" s="312"/>
      <c r="J63" s="322">
        <f t="shared" si="0"/>
        <v>13132</v>
      </c>
      <c r="K63" s="314">
        <v>7</v>
      </c>
    </row>
    <row r="64" spans="1:11" ht="15.75" customHeight="1" thickBot="1">
      <c r="A64" s="92" t="s">
        <v>129</v>
      </c>
      <c r="B64" s="92" t="s">
        <v>199</v>
      </c>
      <c r="C64" s="49" t="s">
        <v>102</v>
      </c>
      <c r="D64" s="157"/>
      <c r="E64" s="157"/>
      <c r="F64" s="322">
        <f t="shared" si="1"/>
        <v>16884</v>
      </c>
      <c r="G64" s="311"/>
      <c r="I64" s="312"/>
      <c r="J64" s="322">
        <f t="shared" si="0"/>
        <v>16884</v>
      </c>
      <c r="K64" s="314">
        <v>9</v>
      </c>
    </row>
    <row r="65" spans="1:11" ht="15.75" customHeight="1" thickBot="1">
      <c r="A65" s="92" t="s">
        <v>130</v>
      </c>
      <c r="B65" s="92" t="s">
        <v>200</v>
      </c>
      <c r="C65" s="49" t="s">
        <v>102</v>
      </c>
      <c r="D65" s="157"/>
      <c r="E65" s="157"/>
      <c r="F65" s="322">
        <f t="shared" si="1"/>
        <v>63784</v>
      </c>
      <c r="G65" s="311"/>
      <c r="I65" s="312"/>
      <c r="J65" s="322">
        <f t="shared" si="0"/>
        <v>63784</v>
      </c>
      <c r="K65" s="314">
        <v>34</v>
      </c>
    </row>
    <row r="66" spans="1:11" ht="15.75" customHeight="1" thickBot="1">
      <c r="A66" s="92" t="s">
        <v>131</v>
      </c>
      <c r="B66" s="92" t="s">
        <v>201</v>
      </c>
      <c r="C66" s="49" t="s">
        <v>102</v>
      </c>
      <c r="D66" s="157"/>
      <c r="E66" s="157"/>
      <c r="F66" s="322">
        <f t="shared" si="1"/>
        <v>22512</v>
      </c>
      <c r="G66" s="311"/>
      <c r="I66" s="312"/>
      <c r="J66" s="322">
        <f t="shared" si="0"/>
        <v>22512</v>
      </c>
      <c r="K66" s="314">
        <v>12</v>
      </c>
    </row>
    <row r="67" spans="1:11" ht="15.75" customHeight="1" thickBot="1">
      <c r="A67" s="92" t="s">
        <v>132</v>
      </c>
      <c r="B67" s="92" t="s">
        <v>202</v>
      </c>
      <c r="C67" s="49" t="s">
        <v>102</v>
      </c>
      <c r="D67" s="157"/>
      <c r="E67" s="157"/>
      <c r="F67" s="322">
        <f t="shared" si="1"/>
        <v>35644</v>
      </c>
      <c r="G67" s="311"/>
      <c r="I67" s="312"/>
      <c r="J67" s="322">
        <f t="shared" si="0"/>
        <v>35644</v>
      </c>
      <c r="K67" s="314">
        <v>19</v>
      </c>
    </row>
    <row r="68" spans="1:11" ht="15.75" customHeight="1" thickBot="1">
      <c r="A68" s="92" t="s">
        <v>133</v>
      </c>
      <c r="B68" s="92" t="s">
        <v>203</v>
      </c>
      <c r="C68" s="49" t="s">
        <v>102</v>
      </c>
      <c r="D68" s="157"/>
      <c r="E68" s="157"/>
      <c r="F68" s="322">
        <f t="shared" si="1"/>
        <v>71288</v>
      </c>
      <c r="G68" s="311"/>
      <c r="I68" s="312"/>
      <c r="J68" s="322">
        <f t="shared" si="0"/>
        <v>71288</v>
      </c>
      <c r="K68" s="314">
        <v>38</v>
      </c>
    </row>
    <row r="69" spans="1:11" ht="15.75" customHeight="1" thickBot="1">
      <c r="A69" s="92" t="s">
        <v>134</v>
      </c>
      <c r="B69" s="92" t="s">
        <v>204</v>
      </c>
      <c r="C69" s="49" t="s">
        <v>102</v>
      </c>
      <c r="D69" s="157"/>
      <c r="E69" s="157"/>
      <c r="F69" s="322">
        <f t="shared" si="1"/>
        <v>20636</v>
      </c>
      <c r="G69" s="311"/>
      <c r="I69" s="312"/>
      <c r="J69" s="322">
        <f t="shared" si="0"/>
        <v>20636</v>
      </c>
      <c r="K69" s="314">
        <v>11</v>
      </c>
    </row>
    <row r="70" spans="1:11" ht="15.75" customHeight="1" thickBot="1">
      <c r="A70" s="92" t="s">
        <v>0</v>
      </c>
      <c r="B70" s="92" t="s">
        <v>205</v>
      </c>
      <c r="C70" s="49" t="s">
        <v>102</v>
      </c>
      <c r="D70" s="157"/>
      <c r="E70" s="157"/>
      <c r="F70" s="322">
        <f t="shared" si="1"/>
        <v>39396</v>
      </c>
      <c r="G70" s="311"/>
      <c r="I70" s="312"/>
      <c r="J70" s="322">
        <f t="shared" si="0"/>
        <v>39396</v>
      </c>
      <c r="K70" s="314">
        <v>21</v>
      </c>
    </row>
    <row r="71" spans="1:11" ht="15.75" customHeight="1" thickBot="1">
      <c r="A71" s="92" t="s">
        <v>135</v>
      </c>
      <c r="B71" s="92" t="s">
        <v>206</v>
      </c>
      <c r="C71" s="49" t="s">
        <v>102</v>
      </c>
      <c r="D71" s="157"/>
      <c r="E71" s="157"/>
      <c r="F71" s="322">
        <f t="shared" si="1"/>
        <v>15008</v>
      </c>
      <c r="G71" s="311"/>
      <c r="I71" s="312"/>
      <c r="J71" s="322">
        <f t="shared" si="0"/>
        <v>15008</v>
      </c>
      <c r="K71" s="314">
        <v>8</v>
      </c>
    </row>
    <row r="72" spans="1:11" ht="15.75" customHeight="1" thickBot="1">
      <c r="A72" s="92" t="s">
        <v>136</v>
      </c>
      <c r="B72" s="92" t="s">
        <v>207</v>
      </c>
      <c r="C72" s="49" t="s">
        <v>102</v>
      </c>
      <c r="D72" s="157"/>
      <c r="E72" s="157"/>
      <c r="F72" s="322">
        <f t="shared" si="1"/>
        <v>11256</v>
      </c>
      <c r="G72" s="311"/>
      <c r="I72" s="312"/>
      <c r="J72" s="322">
        <f t="shared" si="0"/>
        <v>11256</v>
      </c>
      <c r="K72" s="314">
        <v>6</v>
      </c>
    </row>
    <row r="73" spans="1:11" ht="15.75" customHeight="1">
      <c r="A73" s="92" t="s">
        <v>137</v>
      </c>
      <c r="C73" s="49"/>
      <c r="D73" s="157"/>
      <c r="E73" s="157"/>
      <c r="F73" s="319"/>
    </row>
    <row r="74" spans="1:11" ht="15.75" customHeight="1">
      <c r="A74" s="92" t="s">
        <v>138</v>
      </c>
      <c r="C74" s="49"/>
      <c r="D74" s="157"/>
      <c r="E74" s="157"/>
      <c r="F74" s="319"/>
    </row>
    <row r="75" spans="1:11" ht="15.75" customHeight="1">
      <c r="A75" s="92" t="s">
        <v>139</v>
      </c>
      <c r="C75" s="49"/>
      <c r="D75" s="157"/>
      <c r="E75" s="157"/>
      <c r="F75" s="319"/>
    </row>
    <row r="76" spans="1:11" ht="15.75" customHeight="1" thickBot="1">
      <c r="A76" s="92" t="s">
        <v>55</v>
      </c>
      <c r="B76" s="160"/>
      <c r="C76" s="49"/>
      <c r="D76" s="158"/>
      <c r="E76" s="157"/>
      <c r="F76" s="319"/>
    </row>
    <row r="77" spans="1:11" ht="15.75" customHeight="1">
      <c r="C77" s="46"/>
      <c r="D77" s="159"/>
      <c r="E77" s="159"/>
      <c r="F77" s="51">
        <f>SUM(F3:F76)</f>
        <v>812308</v>
      </c>
      <c r="H77" s="312"/>
      <c r="J77" s="350">
        <f>SUM(J35:J72)</f>
        <v>812308</v>
      </c>
      <c r="K77" s="352">
        <f>Calculs!C20+Calculs!C45+Calculs!C63+Calculs!C53</f>
        <v>1876</v>
      </c>
    </row>
    <row r="78" spans="1:11" ht="37.5" customHeight="1" thickBot="1">
      <c r="C78" s="46"/>
      <c r="J78" s="351" t="s">
        <v>296</v>
      </c>
      <c r="K78" s="351" t="s">
        <v>295</v>
      </c>
    </row>
    <row r="79" spans="1:11" ht="15.75" customHeight="1">
      <c r="C79" s="46"/>
    </row>
    <row r="80" spans="1:11" ht="15.75" customHeight="1">
      <c r="C80" s="46"/>
    </row>
    <row r="81" spans="3:3" ht="15.75" customHeight="1">
      <c r="C81" s="46"/>
    </row>
    <row r="82" spans="3:3" ht="15.75" customHeight="1">
      <c r="C82" s="46"/>
    </row>
    <row r="83" spans="3:3" ht="15.75" customHeight="1">
      <c r="C83" s="46"/>
    </row>
    <row r="84" spans="3:3" ht="15.75" customHeight="1">
      <c r="C84" s="46"/>
    </row>
    <row r="85" spans="3:3" ht="15.75" customHeight="1">
      <c r="C85" s="46"/>
    </row>
    <row r="86" spans="3:3" ht="15.75" customHeight="1">
      <c r="C86" s="46"/>
    </row>
    <row r="87" spans="3:3" ht="15.75" customHeight="1">
      <c r="C87" s="46"/>
    </row>
    <row r="88" spans="3:3" ht="15.75" customHeight="1">
      <c r="C88" s="46"/>
    </row>
    <row r="89" spans="3:3" ht="15.75" customHeight="1">
      <c r="C89" s="46"/>
    </row>
    <row r="90" spans="3:3" ht="15.75" customHeight="1">
      <c r="C90" s="46"/>
    </row>
    <row r="91" spans="3:3" ht="15.75" customHeight="1">
      <c r="C91" s="46"/>
    </row>
    <row r="92" spans="3:3" ht="15.75" customHeight="1">
      <c r="C92" s="46"/>
    </row>
    <row r="93" spans="3:3" ht="15.75" customHeight="1">
      <c r="C93" s="46"/>
    </row>
    <row r="94" spans="3:3" ht="15.75" customHeight="1">
      <c r="C94" s="46"/>
    </row>
    <row r="95" spans="3:3" ht="15.75" customHeight="1">
      <c r="C95" s="46"/>
    </row>
    <row r="96" spans="3:3" ht="15.75" customHeight="1">
      <c r="C96" s="46"/>
    </row>
    <row r="97" spans="3:3" ht="15.75" customHeight="1">
      <c r="C97" s="46"/>
    </row>
    <row r="98" spans="3:3" ht="15.75" customHeight="1">
      <c r="C98" s="46"/>
    </row>
    <row r="99" spans="3:3" ht="15.75" customHeight="1">
      <c r="C99" s="46"/>
    </row>
    <row r="100" spans="3:3" ht="15.75" customHeight="1">
      <c r="C100" s="46"/>
    </row>
    <row r="101" spans="3:3" ht="15.75" customHeight="1">
      <c r="C101" s="46"/>
    </row>
    <row r="102" spans="3:3" ht="15.75" customHeight="1">
      <c r="C102" s="46"/>
    </row>
    <row r="103" spans="3:3" ht="15.75" customHeight="1">
      <c r="C103" s="46"/>
    </row>
    <row r="104" spans="3:3" ht="15.75" customHeight="1">
      <c r="C104" s="46"/>
    </row>
    <row r="105" spans="3:3" ht="15.75" customHeight="1">
      <c r="C105" s="46"/>
    </row>
    <row r="106" spans="3:3" ht="15.75" customHeight="1">
      <c r="C106" s="46"/>
    </row>
    <row r="107" spans="3:3" ht="15.75" customHeight="1">
      <c r="C107" s="46"/>
    </row>
    <row r="108" spans="3:3" ht="15.75" customHeight="1">
      <c r="C108" s="46"/>
    </row>
    <row r="109" spans="3:3" ht="15.75" customHeight="1">
      <c r="C109" s="46"/>
    </row>
    <row r="110" spans="3:3" ht="15.75" customHeight="1">
      <c r="C110" s="46"/>
    </row>
    <row r="111" spans="3:3" ht="15.75" customHeight="1">
      <c r="C111" s="46"/>
    </row>
    <row r="112" spans="3:3" ht="15.75" customHeight="1">
      <c r="C112" s="46"/>
    </row>
    <row r="113" spans="3:3" ht="15.75" customHeight="1">
      <c r="C113" s="46"/>
    </row>
    <row r="114" spans="3:3" ht="15.75" customHeight="1">
      <c r="C114" s="46"/>
    </row>
    <row r="115" spans="3:3" ht="15.75" customHeight="1">
      <c r="C115" s="46"/>
    </row>
    <row r="116" spans="3:3" ht="15.75" customHeight="1">
      <c r="C116" s="46"/>
    </row>
    <row r="117" spans="3:3" ht="15.75" customHeight="1">
      <c r="C117" s="46"/>
    </row>
    <row r="118" spans="3:3" ht="15.75" customHeight="1">
      <c r="C118" s="46"/>
    </row>
    <row r="119" spans="3:3" ht="15.75" customHeight="1">
      <c r="C119" s="46"/>
    </row>
    <row r="120" spans="3:3" ht="15.75" customHeight="1">
      <c r="C120" s="46"/>
    </row>
    <row r="121" spans="3:3" ht="15.75" customHeight="1">
      <c r="C121" s="46"/>
    </row>
    <row r="122" spans="3:3" ht="15.75" customHeight="1">
      <c r="C122" s="46"/>
    </row>
    <row r="123" spans="3:3" ht="15.75" customHeight="1">
      <c r="C123" s="46"/>
    </row>
    <row r="124" spans="3:3" ht="15.75" customHeight="1">
      <c r="C124" s="46"/>
    </row>
    <row r="125" spans="3:3" ht="15.75" customHeight="1">
      <c r="C125" s="46"/>
    </row>
    <row r="126" spans="3:3" ht="15.75" customHeight="1">
      <c r="C126" s="46"/>
    </row>
    <row r="127" spans="3:3" ht="15.75" customHeight="1">
      <c r="C127" s="46"/>
    </row>
    <row r="128" spans="3:3" ht="15.75" customHeight="1">
      <c r="C128" s="46"/>
    </row>
    <row r="129" spans="3:3" ht="15.75" customHeight="1">
      <c r="C129" s="46"/>
    </row>
    <row r="130" spans="3:3" ht="15.75" customHeight="1">
      <c r="C130" s="46"/>
    </row>
    <row r="131" spans="3:3" ht="15.75" customHeight="1">
      <c r="C131" s="46"/>
    </row>
    <row r="132" spans="3:3" ht="15.75" customHeight="1">
      <c r="C132" s="46"/>
    </row>
    <row r="133" spans="3:3" ht="15.75" customHeight="1">
      <c r="C133" s="46"/>
    </row>
    <row r="134" spans="3:3" ht="15.75" customHeight="1">
      <c r="C134" s="46"/>
    </row>
    <row r="135" spans="3:3" ht="15.75" customHeight="1">
      <c r="C135" s="46"/>
    </row>
    <row r="136" spans="3:3" ht="15.75" customHeight="1">
      <c r="C136" s="46"/>
    </row>
    <row r="137" spans="3:3" ht="15.75" customHeight="1">
      <c r="C137" s="46"/>
    </row>
    <row r="138" spans="3:3" ht="15.75" customHeight="1">
      <c r="C138" s="46"/>
    </row>
    <row r="139" spans="3:3" ht="15.75" customHeight="1">
      <c r="C139" s="46"/>
    </row>
    <row r="140" spans="3:3" ht="15.75" customHeight="1">
      <c r="C140" s="46"/>
    </row>
    <row r="141" spans="3:3" ht="15.75" customHeight="1">
      <c r="C141" s="46"/>
    </row>
    <row r="142" spans="3:3" ht="15.75" customHeight="1">
      <c r="C142" s="46"/>
    </row>
    <row r="143" spans="3:3" ht="15.75" customHeight="1">
      <c r="C143" s="46"/>
    </row>
    <row r="144" spans="3:3" ht="15.75" customHeight="1">
      <c r="C144" s="46"/>
    </row>
    <row r="145" spans="3:3" ht="15.75" customHeight="1">
      <c r="C145" s="46"/>
    </row>
    <row r="146" spans="3:3" ht="15.75" customHeight="1">
      <c r="C146" s="46"/>
    </row>
    <row r="147" spans="3:3" ht="15.75" customHeight="1">
      <c r="C147" s="46"/>
    </row>
    <row r="148" spans="3:3" ht="15.75" customHeight="1">
      <c r="C148" s="46"/>
    </row>
    <row r="149" spans="3:3" ht="15.75" customHeight="1">
      <c r="C149" s="46"/>
    </row>
    <row r="150" spans="3:3" ht="15.75" customHeight="1">
      <c r="C150" s="46"/>
    </row>
    <row r="151" spans="3:3" ht="15.75" customHeight="1">
      <c r="C151" s="46"/>
    </row>
    <row r="152" spans="3:3" ht="15.75" customHeight="1">
      <c r="C152" s="46"/>
    </row>
    <row r="153" spans="3:3" ht="15.75" customHeight="1">
      <c r="C153" s="46"/>
    </row>
    <row r="154" spans="3:3" ht="15.75" customHeight="1">
      <c r="C154" s="46"/>
    </row>
    <row r="155" spans="3:3" ht="15.75" customHeight="1">
      <c r="C155" s="46"/>
    </row>
    <row r="156" spans="3:3" ht="15.75" customHeight="1">
      <c r="C156" s="46"/>
    </row>
    <row r="157" spans="3:3" ht="15.75" customHeight="1">
      <c r="C157" s="46"/>
    </row>
    <row r="158" spans="3:3" ht="15.75" customHeight="1">
      <c r="C158" s="46"/>
    </row>
    <row r="159" spans="3:3" ht="15.75" customHeight="1">
      <c r="C159" s="46"/>
    </row>
    <row r="160" spans="3:3" ht="15.75" customHeight="1">
      <c r="C160" s="46"/>
    </row>
    <row r="161" spans="3:3" ht="15.75" customHeight="1">
      <c r="C161" s="46"/>
    </row>
    <row r="162" spans="3:3" ht="15.75" customHeight="1">
      <c r="C162" s="46"/>
    </row>
    <row r="163" spans="3:3" ht="15.75" customHeight="1">
      <c r="C163" s="46"/>
    </row>
    <row r="164" spans="3:3" ht="15.75" customHeight="1">
      <c r="C164" s="46"/>
    </row>
    <row r="165" spans="3:3" ht="15.75" customHeight="1">
      <c r="C165" s="46"/>
    </row>
    <row r="166" spans="3:3" ht="15.75" customHeight="1">
      <c r="C166" s="46"/>
    </row>
    <row r="167" spans="3:3" ht="15.75" customHeight="1">
      <c r="C167" s="46"/>
    </row>
    <row r="168" spans="3:3" ht="15.75" customHeight="1">
      <c r="C168" s="46"/>
    </row>
    <row r="169" spans="3:3" ht="15.75" customHeight="1">
      <c r="C169" s="46"/>
    </row>
    <row r="170" spans="3:3" ht="15.75" customHeight="1">
      <c r="C170" s="46"/>
    </row>
    <row r="171" spans="3:3" ht="15.75" customHeight="1">
      <c r="C171" s="46"/>
    </row>
    <row r="172" spans="3:3" ht="15.75" customHeight="1">
      <c r="C172" s="46"/>
    </row>
    <row r="173" spans="3:3" ht="15.75" customHeight="1">
      <c r="C173" s="46"/>
    </row>
    <row r="174" spans="3:3" ht="15.75" customHeight="1">
      <c r="C174" s="46"/>
    </row>
    <row r="175" spans="3:3" ht="15.75" customHeight="1">
      <c r="C175" s="46"/>
    </row>
    <row r="176" spans="3:3" ht="15.75" customHeight="1">
      <c r="C176" s="46"/>
    </row>
    <row r="177" spans="3:3" ht="15.75" customHeight="1">
      <c r="C177" s="46"/>
    </row>
    <row r="178" spans="3:3" ht="15.75" customHeight="1">
      <c r="C178" s="46"/>
    </row>
    <row r="179" spans="3:3" ht="15.75" customHeight="1">
      <c r="C179" s="46"/>
    </row>
    <row r="180" spans="3:3" ht="15.75" customHeight="1">
      <c r="C180" s="46"/>
    </row>
    <row r="181" spans="3:3" ht="15.75" customHeight="1">
      <c r="C181" s="46"/>
    </row>
    <row r="182" spans="3:3" ht="15.75" customHeight="1">
      <c r="C182" s="46"/>
    </row>
    <row r="183" spans="3:3" ht="15.75" customHeight="1">
      <c r="C183" s="46"/>
    </row>
    <row r="184" spans="3:3" ht="15.75" customHeight="1">
      <c r="C184" s="46"/>
    </row>
    <row r="185" spans="3:3" ht="15.75" customHeight="1">
      <c r="C185" s="46"/>
    </row>
    <row r="186" spans="3:3" ht="15.75" customHeight="1">
      <c r="C186" s="46"/>
    </row>
    <row r="187" spans="3:3" ht="15.75" customHeight="1">
      <c r="C187" s="46"/>
    </row>
    <row r="188" spans="3:3" ht="15.75" customHeight="1">
      <c r="C188" s="46"/>
    </row>
    <row r="189" spans="3:3" ht="15.75" customHeight="1">
      <c r="C189" s="46"/>
    </row>
    <row r="190" spans="3:3" ht="15.75" customHeight="1">
      <c r="C190" s="46"/>
    </row>
    <row r="191" spans="3:3" ht="15.75" customHeight="1">
      <c r="C191" s="46"/>
    </row>
    <row r="192" spans="3:3" ht="15.75" customHeight="1">
      <c r="C192" s="46"/>
    </row>
    <row r="193" spans="3:3" ht="15.75" customHeight="1">
      <c r="C193" s="46"/>
    </row>
    <row r="194" spans="3:3" ht="15.75" customHeight="1">
      <c r="C194" s="46"/>
    </row>
    <row r="195" spans="3:3" ht="15.75" customHeight="1">
      <c r="C195" s="46"/>
    </row>
    <row r="196" spans="3:3" ht="15.75" customHeight="1">
      <c r="C196" s="46"/>
    </row>
    <row r="197" spans="3:3" ht="15.75" customHeight="1">
      <c r="C197" s="46"/>
    </row>
    <row r="198" spans="3:3" ht="15.75" customHeight="1">
      <c r="C198" s="46"/>
    </row>
    <row r="199" spans="3:3" ht="15.75" customHeight="1">
      <c r="C199" s="46"/>
    </row>
    <row r="200" spans="3:3" ht="15.75" customHeight="1">
      <c r="C200" s="46"/>
    </row>
    <row r="201" spans="3:3" ht="15.75" customHeight="1">
      <c r="C201" s="46"/>
    </row>
    <row r="202" spans="3:3" ht="15.75" customHeight="1">
      <c r="C202" s="46"/>
    </row>
    <row r="203" spans="3:3" ht="15.75" customHeight="1">
      <c r="C203" s="46"/>
    </row>
    <row r="204" spans="3:3" ht="15.75" customHeight="1">
      <c r="C204" s="46"/>
    </row>
    <row r="205" spans="3:3" ht="15.75" customHeight="1">
      <c r="C205" s="46"/>
    </row>
    <row r="206" spans="3:3" ht="15.75" customHeight="1">
      <c r="C206" s="46"/>
    </row>
    <row r="207" spans="3:3" ht="15.75" customHeight="1">
      <c r="C207" s="46"/>
    </row>
    <row r="208" spans="3:3" ht="15.75" customHeight="1">
      <c r="C208" s="46"/>
    </row>
    <row r="209" spans="3:3" ht="15.75" customHeight="1">
      <c r="C209" s="46"/>
    </row>
    <row r="210" spans="3:3" ht="15.75" customHeight="1">
      <c r="C210" s="46"/>
    </row>
    <row r="211" spans="3:3" ht="15.75" customHeight="1">
      <c r="C211" s="46"/>
    </row>
    <row r="212" spans="3:3" ht="15.75" customHeight="1">
      <c r="C212" s="46"/>
    </row>
    <row r="213" spans="3:3" ht="15.75" customHeight="1">
      <c r="C213" s="46"/>
    </row>
    <row r="214" spans="3:3" ht="15.75" customHeight="1">
      <c r="C214" s="46"/>
    </row>
    <row r="215" spans="3:3" ht="15.75" customHeight="1">
      <c r="C215" s="46"/>
    </row>
    <row r="216" spans="3:3" ht="15.75" customHeight="1">
      <c r="C216" s="46"/>
    </row>
    <row r="217" spans="3:3" ht="15.75" customHeight="1">
      <c r="C217" s="46"/>
    </row>
    <row r="218" spans="3:3" ht="15.75" customHeight="1">
      <c r="C218" s="46"/>
    </row>
    <row r="219" spans="3:3" ht="15.75" customHeight="1">
      <c r="C219" s="46"/>
    </row>
    <row r="220" spans="3:3" ht="15.75" customHeight="1">
      <c r="C220" s="46"/>
    </row>
    <row r="221" spans="3:3" ht="15.75" customHeight="1">
      <c r="C221" s="46"/>
    </row>
    <row r="222" spans="3:3" ht="15.75" customHeight="1">
      <c r="C222" s="46"/>
    </row>
    <row r="223" spans="3:3" ht="15.75" customHeight="1">
      <c r="C223" s="46"/>
    </row>
    <row r="224" spans="3:3" ht="15.75" customHeight="1">
      <c r="C224" s="46"/>
    </row>
    <row r="225" spans="3:3" ht="15.75" customHeight="1">
      <c r="C225" s="46"/>
    </row>
    <row r="226" spans="3:3" ht="15.75" customHeight="1">
      <c r="C226" s="46"/>
    </row>
    <row r="227" spans="3:3" ht="15.75" customHeight="1">
      <c r="C227" s="46"/>
    </row>
    <row r="228" spans="3:3" ht="15.75" customHeight="1">
      <c r="C228" s="46"/>
    </row>
    <row r="229" spans="3:3" ht="15.75" customHeight="1">
      <c r="C229" s="46"/>
    </row>
    <row r="230" spans="3:3" ht="15.75" customHeight="1">
      <c r="C230" s="46"/>
    </row>
    <row r="231" spans="3:3" ht="15.75" customHeight="1">
      <c r="C231" s="46"/>
    </row>
    <row r="232" spans="3:3" ht="15.75" customHeight="1">
      <c r="C232" s="46"/>
    </row>
    <row r="233" spans="3:3" ht="15.75" customHeight="1">
      <c r="C233" s="46"/>
    </row>
    <row r="234" spans="3:3" ht="15.75" customHeight="1">
      <c r="C234" s="46"/>
    </row>
    <row r="235" spans="3:3" ht="15.75" customHeight="1">
      <c r="C235" s="46"/>
    </row>
    <row r="236" spans="3:3" ht="15.75" customHeight="1">
      <c r="C236" s="46"/>
    </row>
    <row r="237" spans="3:3" ht="15.75" customHeight="1">
      <c r="C237" s="46"/>
    </row>
    <row r="238" spans="3:3" ht="15.75" customHeight="1">
      <c r="C238" s="46"/>
    </row>
    <row r="239" spans="3:3" ht="15.75" customHeight="1">
      <c r="C239" s="46"/>
    </row>
    <row r="240" spans="3:3" ht="15.75" customHeight="1">
      <c r="C240" s="46"/>
    </row>
    <row r="241" spans="3:3" ht="15.75" customHeight="1">
      <c r="C241" s="46"/>
    </row>
    <row r="242" spans="3:3" ht="15.75" customHeight="1">
      <c r="C242" s="46"/>
    </row>
    <row r="243" spans="3:3" ht="15.75" customHeight="1">
      <c r="C243" s="46"/>
    </row>
    <row r="244" spans="3:3" ht="15.75" customHeight="1">
      <c r="C244" s="46"/>
    </row>
    <row r="245" spans="3:3" ht="15.75" customHeight="1">
      <c r="C245" s="46"/>
    </row>
    <row r="246" spans="3:3" ht="15.75" customHeight="1">
      <c r="C246" s="46"/>
    </row>
    <row r="247" spans="3:3" ht="15.75" customHeight="1">
      <c r="C247" s="46"/>
    </row>
    <row r="248" spans="3:3" ht="15.75" customHeight="1">
      <c r="C248" s="46"/>
    </row>
    <row r="249" spans="3:3" ht="15.75" customHeight="1">
      <c r="C249" s="46"/>
    </row>
    <row r="250" spans="3:3" ht="15.75" customHeight="1">
      <c r="C250" s="46"/>
    </row>
    <row r="251" spans="3:3" ht="15.75" customHeight="1">
      <c r="C251" s="46"/>
    </row>
    <row r="252" spans="3:3" ht="15.75" customHeight="1">
      <c r="C252" s="46"/>
    </row>
    <row r="253" spans="3:3" ht="15.75" customHeight="1">
      <c r="C253" s="46"/>
    </row>
    <row r="254" spans="3:3" ht="15.75" customHeight="1">
      <c r="C254" s="46"/>
    </row>
    <row r="255" spans="3:3" ht="15.75" customHeight="1">
      <c r="C255" s="46"/>
    </row>
    <row r="256" spans="3:3" ht="15.75" customHeight="1">
      <c r="C256" s="46"/>
    </row>
    <row r="257" spans="3:3" ht="15.75" customHeight="1">
      <c r="C257" s="46"/>
    </row>
    <row r="258" spans="3:3" ht="15.75" customHeight="1">
      <c r="C258" s="46"/>
    </row>
    <row r="259" spans="3:3" ht="15.75" customHeight="1">
      <c r="C259" s="46"/>
    </row>
    <row r="260" spans="3:3" ht="15.75" customHeight="1">
      <c r="C260" s="46"/>
    </row>
    <row r="261" spans="3:3" ht="15.75" customHeight="1">
      <c r="C261" s="46"/>
    </row>
    <row r="262" spans="3:3" ht="15.75" customHeight="1">
      <c r="C262" s="46"/>
    </row>
    <row r="263" spans="3:3" ht="15.75" customHeight="1">
      <c r="C263" s="46"/>
    </row>
    <row r="264" spans="3:3" ht="15.75" customHeight="1">
      <c r="C264" s="46"/>
    </row>
    <row r="265" spans="3:3" ht="15.75" customHeight="1">
      <c r="C265" s="46"/>
    </row>
    <row r="266" spans="3:3" ht="15.75" customHeight="1">
      <c r="C266" s="46"/>
    </row>
    <row r="267" spans="3:3" ht="15.75" customHeight="1">
      <c r="C267" s="46"/>
    </row>
    <row r="268" spans="3:3" ht="15.75" customHeight="1">
      <c r="C268" s="46"/>
    </row>
    <row r="269" spans="3:3" ht="15.75" customHeight="1">
      <c r="C269" s="46"/>
    </row>
    <row r="270" spans="3:3" ht="15.75" customHeight="1">
      <c r="C270" s="46"/>
    </row>
    <row r="271" spans="3:3" ht="15.75" customHeight="1">
      <c r="C271" s="46"/>
    </row>
    <row r="272" spans="3:3" ht="15.75" customHeight="1">
      <c r="C272" s="46"/>
    </row>
    <row r="273" spans="3:3" ht="15.75" customHeight="1">
      <c r="C273" s="46"/>
    </row>
    <row r="274" spans="3:3" ht="15.75" customHeight="1">
      <c r="C274" s="46"/>
    </row>
    <row r="275" spans="3:3" ht="15.75" customHeight="1">
      <c r="C275" s="46"/>
    </row>
    <row r="276" spans="3:3" ht="15.75" customHeight="1">
      <c r="C276" s="46"/>
    </row>
    <row r="277" spans="3:3" ht="15.75" customHeight="1">
      <c r="C277" s="46"/>
    </row>
    <row r="278" spans="3:3" ht="15.75" customHeight="1">
      <c r="C278" s="46"/>
    </row>
    <row r="279" spans="3:3" ht="15.75" customHeight="1">
      <c r="C279" s="46"/>
    </row>
    <row r="280" spans="3:3" ht="15.75" customHeight="1">
      <c r="C280" s="46"/>
    </row>
    <row r="281" spans="3:3" ht="15.75" customHeight="1">
      <c r="C281" s="46"/>
    </row>
    <row r="282" spans="3:3" ht="15.75" customHeight="1">
      <c r="C282" s="46"/>
    </row>
    <row r="283" spans="3:3" ht="15.75" customHeight="1">
      <c r="C283" s="46"/>
    </row>
    <row r="284" spans="3:3" ht="15.75" customHeight="1">
      <c r="C284" s="46"/>
    </row>
    <row r="285" spans="3:3" ht="15.75" customHeight="1">
      <c r="C285" s="46"/>
    </row>
    <row r="286" spans="3:3" ht="15.75" customHeight="1">
      <c r="C286" s="46"/>
    </row>
    <row r="287" spans="3:3" ht="15.75" customHeight="1">
      <c r="C287" s="46"/>
    </row>
    <row r="288" spans="3:3" ht="15.75" customHeight="1">
      <c r="C288" s="46"/>
    </row>
    <row r="289" spans="3:3" ht="15.75" customHeight="1">
      <c r="C289" s="46"/>
    </row>
    <row r="290" spans="3:3" ht="15.75" customHeight="1">
      <c r="C290" s="46"/>
    </row>
    <row r="291" spans="3:3" ht="15.75" customHeight="1">
      <c r="C291" s="46"/>
    </row>
    <row r="292" spans="3:3" ht="15.75" customHeight="1">
      <c r="C292" s="46"/>
    </row>
    <row r="293" spans="3:3" ht="15.75" customHeight="1">
      <c r="C293" s="46"/>
    </row>
    <row r="294" spans="3:3" ht="15.75" customHeight="1">
      <c r="C294" s="46"/>
    </row>
    <row r="295" spans="3:3" ht="15.75" customHeight="1">
      <c r="C295" s="46"/>
    </row>
    <row r="296" spans="3:3" ht="15.75" customHeight="1">
      <c r="C296" s="46"/>
    </row>
    <row r="297" spans="3:3" ht="15.75" customHeight="1">
      <c r="C297" s="46"/>
    </row>
    <row r="298" spans="3:3" ht="15.75" customHeight="1">
      <c r="C298" s="46"/>
    </row>
    <row r="299" spans="3:3" ht="15.75" customHeight="1">
      <c r="C299" s="46"/>
    </row>
    <row r="300" spans="3:3" ht="15.75" customHeight="1">
      <c r="C300" s="46"/>
    </row>
    <row r="301" spans="3:3" ht="15.75" customHeight="1">
      <c r="C301" s="46"/>
    </row>
    <row r="302" spans="3:3" ht="15.75" customHeight="1">
      <c r="C302" s="46"/>
    </row>
    <row r="303" spans="3:3" ht="15.75" customHeight="1">
      <c r="C303" s="46"/>
    </row>
    <row r="304" spans="3:3" ht="15.75" customHeight="1">
      <c r="C304" s="46"/>
    </row>
    <row r="305" spans="3:3" ht="15.75" customHeight="1">
      <c r="C305" s="46"/>
    </row>
    <row r="306" spans="3:3" ht="15.75" customHeight="1">
      <c r="C306" s="46"/>
    </row>
    <row r="307" spans="3:3" ht="15.75" customHeight="1">
      <c r="C307" s="46"/>
    </row>
    <row r="308" spans="3:3" ht="15.75" customHeight="1">
      <c r="C308" s="46"/>
    </row>
    <row r="309" spans="3:3" ht="15.75" customHeight="1">
      <c r="C309" s="46"/>
    </row>
    <row r="310" spans="3:3" ht="15.75" customHeight="1">
      <c r="C310" s="46"/>
    </row>
    <row r="311" spans="3:3" ht="15.75" customHeight="1">
      <c r="C311" s="46"/>
    </row>
    <row r="312" spans="3:3" ht="15.75" customHeight="1">
      <c r="C312" s="46"/>
    </row>
    <row r="313" spans="3:3" ht="15.75" customHeight="1">
      <c r="C313" s="46"/>
    </row>
    <row r="314" spans="3:3" ht="15.75" customHeight="1">
      <c r="C314" s="46"/>
    </row>
    <row r="315" spans="3:3" ht="15.75" customHeight="1">
      <c r="C315" s="46"/>
    </row>
    <row r="316" spans="3:3" ht="15.75" customHeight="1">
      <c r="C316" s="46"/>
    </row>
    <row r="317" spans="3:3" ht="15.75" customHeight="1">
      <c r="C317" s="46"/>
    </row>
    <row r="318" spans="3:3" ht="15.75" customHeight="1">
      <c r="C318" s="46"/>
    </row>
    <row r="319" spans="3:3" ht="15.75" customHeight="1">
      <c r="C319" s="46"/>
    </row>
    <row r="320" spans="3:3" ht="15.75" customHeight="1">
      <c r="C320" s="46"/>
    </row>
    <row r="321" spans="3:3" ht="15.75" customHeight="1">
      <c r="C321" s="46"/>
    </row>
    <row r="322" spans="3:3" ht="15.75" customHeight="1">
      <c r="C322" s="46"/>
    </row>
    <row r="323" spans="3:3" ht="15.75" customHeight="1">
      <c r="C323" s="46"/>
    </row>
    <row r="324" spans="3:3" ht="15.75" customHeight="1">
      <c r="C324" s="46"/>
    </row>
    <row r="325" spans="3:3" ht="15.75" customHeight="1">
      <c r="C325" s="46"/>
    </row>
    <row r="326" spans="3:3" ht="15.75" customHeight="1">
      <c r="C326" s="46"/>
    </row>
    <row r="327" spans="3:3" ht="15.75" customHeight="1">
      <c r="C327" s="46"/>
    </row>
    <row r="328" spans="3:3" ht="15.75" customHeight="1">
      <c r="C328" s="46"/>
    </row>
    <row r="329" spans="3:3" ht="15.75" customHeight="1">
      <c r="C329" s="46"/>
    </row>
    <row r="330" spans="3:3" ht="15.75" customHeight="1">
      <c r="C330" s="46"/>
    </row>
    <row r="331" spans="3:3" ht="15.75" customHeight="1">
      <c r="C331" s="46"/>
    </row>
    <row r="332" spans="3:3" ht="15.75" customHeight="1">
      <c r="C332" s="46"/>
    </row>
    <row r="333" spans="3:3" ht="15.75" customHeight="1">
      <c r="C333" s="46"/>
    </row>
    <row r="334" spans="3:3" ht="15.75" customHeight="1">
      <c r="C334" s="46"/>
    </row>
    <row r="335" spans="3:3" ht="15.75" customHeight="1">
      <c r="C335" s="46"/>
    </row>
    <row r="336" spans="3:3" ht="15.75" customHeight="1">
      <c r="C336" s="46"/>
    </row>
    <row r="337" spans="3:3" ht="15.75" customHeight="1">
      <c r="C337" s="46"/>
    </row>
    <row r="338" spans="3:3" ht="15.75" customHeight="1">
      <c r="C338" s="46"/>
    </row>
    <row r="339" spans="3:3" ht="15.75" customHeight="1">
      <c r="C339" s="46"/>
    </row>
    <row r="340" spans="3:3" ht="15.75" customHeight="1">
      <c r="C340" s="46"/>
    </row>
    <row r="341" spans="3:3" ht="15.75" customHeight="1">
      <c r="C341" s="46"/>
    </row>
    <row r="342" spans="3:3" ht="15.75" customHeight="1">
      <c r="C342" s="46"/>
    </row>
    <row r="343" spans="3:3" ht="15.75" customHeight="1">
      <c r="C343" s="46"/>
    </row>
    <row r="344" spans="3:3" ht="15.75" customHeight="1">
      <c r="C344" s="46"/>
    </row>
    <row r="345" spans="3:3" ht="15.75" customHeight="1">
      <c r="C345" s="46"/>
    </row>
    <row r="346" spans="3:3" ht="15.75" customHeight="1">
      <c r="C346" s="46"/>
    </row>
    <row r="347" spans="3:3" ht="15.75" customHeight="1">
      <c r="C347" s="46"/>
    </row>
    <row r="348" spans="3:3" ht="15.75" customHeight="1">
      <c r="C348" s="46"/>
    </row>
    <row r="349" spans="3:3" ht="15.75" customHeight="1">
      <c r="C349" s="46"/>
    </row>
    <row r="350" spans="3:3" ht="15.75" customHeight="1">
      <c r="C350" s="46"/>
    </row>
    <row r="351" spans="3:3" ht="15.75" customHeight="1">
      <c r="C351" s="46"/>
    </row>
    <row r="352" spans="3:3" ht="15.75" customHeight="1">
      <c r="C352" s="46"/>
    </row>
    <row r="353" spans="3:3" ht="15.75" customHeight="1">
      <c r="C353" s="46"/>
    </row>
    <row r="354" spans="3:3" ht="15.75" customHeight="1">
      <c r="C354" s="46"/>
    </row>
    <row r="355" spans="3:3" ht="15.75" customHeight="1">
      <c r="C355" s="46"/>
    </row>
    <row r="356" spans="3:3" ht="15.75" customHeight="1">
      <c r="C356" s="46"/>
    </row>
    <row r="357" spans="3:3" ht="15.75" customHeight="1">
      <c r="C357" s="46"/>
    </row>
    <row r="358" spans="3:3" ht="15.75" customHeight="1">
      <c r="C358" s="46"/>
    </row>
    <row r="359" spans="3:3" ht="15.75" customHeight="1">
      <c r="C359" s="46"/>
    </row>
    <row r="360" spans="3:3" ht="15.75" customHeight="1">
      <c r="C360" s="46"/>
    </row>
    <row r="361" spans="3:3" ht="15.75" customHeight="1">
      <c r="C361" s="46"/>
    </row>
    <row r="362" spans="3:3" ht="15.75" customHeight="1">
      <c r="C362" s="46"/>
    </row>
    <row r="363" spans="3:3" ht="15.75" customHeight="1">
      <c r="C363" s="46"/>
    </row>
    <row r="364" spans="3:3" ht="15.75" customHeight="1">
      <c r="C364" s="46"/>
    </row>
    <row r="365" spans="3:3" ht="15.75" customHeight="1">
      <c r="C365" s="46"/>
    </row>
    <row r="366" spans="3:3" ht="15.75" customHeight="1">
      <c r="C366" s="46"/>
    </row>
    <row r="367" spans="3:3" ht="15.75" customHeight="1">
      <c r="C367" s="46"/>
    </row>
    <row r="368" spans="3:3" ht="15.75" customHeight="1">
      <c r="C368" s="46"/>
    </row>
    <row r="369" spans="3:3" ht="15.75" customHeight="1">
      <c r="C369" s="46"/>
    </row>
    <row r="370" spans="3:3" ht="15.75" customHeight="1">
      <c r="C370" s="46"/>
    </row>
    <row r="371" spans="3:3" ht="15.75" customHeight="1">
      <c r="C371" s="46"/>
    </row>
    <row r="372" spans="3:3" ht="15.75" customHeight="1">
      <c r="C372" s="46"/>
    </row>
    <row r="373" spans="3:3" ht="15.75" customHeight="1">
      <c r="C373" s="46"/>
    </row>
    <row r="374" spans="3:3" ht="15.75" customHeight="1">
      <c r="C374" s="46"/>
    </row>
    <row r="375" spans="3:3" ht="15.75" customHeight="1">
      <c r="C375" s="46"/>
    </row>
    <row r="376" spans="3:3" ht="15.75" customHeight="1">
      <c r="C376" s="46"/>
    </row>
    <row r="377" spans="3:3" ht="15.75" customHeight="1">
      <c r="C377" s="46"/>
    </row>
    <row r="378" spans="3:3" ht="15.75" customHeight="1">
      <c r="C378" s="46"/>
    </row>
    <row r="379" spans="3:3" ht="15.75" customHeight="1">
      <c r="C379" s="46"/>
    </row>
    <row r="380" spans="3:3" ht="15.75" customHeight="1">
      <c r="C380" s="46"/>
    </row>
    <row r="381" spans="3:3" ht="15.75" customHeight="1">
      <c r="C381" s="46"/>
    </row>
    <row r="382" spans="3:3" ht="15.75" customHeight="1">
      <c r="C382" s="46"/>
    </row>
    <row r="383" spans="3:3" ht="15.75" customHeight="1">
      <c r="C383" s="46"/>
    </row>
    <row r="384" spans="3:3" ht="15.75" customHeight="1">
      <c r="C384" s="46"/>
    </row>
    <row r="385" spans="3:3" ht="15.75" customHeight="1">
      <c r="C385" s="46"/>
    </row>
    <row r="386" spans="3:3" ht="15.75" customHeight="1">
      <c r="C386" s="46"/>
    </row>
    <row r="387" spans="3:3" ht="15.75" customHeight="1">
      <c r="C387" s="46"/>
    </row>
    <row r="388" spans="3:3" ht="15.75" customHeight="1">
      <c r="C388" s="46"/>
    </row>
    <row r="389" spans="3:3" ht="15.75" customHeight="1">
      <c r="C389" s="46"/>
    </row>
    <row r="390" spans="3:3" ht="15.75" customHeight="1">
      <c r="C390" s="46"/>
    </row>
    <row r="391" spans="3:3" ht="15.75" customHeight="1">
      <c r="C391" s="46"/>
    </row>
    <row r="392" spans="3:3" ht="15.75" customHeight="1">
      <c r="C392" s="46"/>
    </row>
    <row r="393" spans="3:3" ht="15.75" customHeight="1">
      <c r="C393" s="46"/>
    </row>
    <row r="394" spans="3:3" ht="15.75" customHeight="1">
      <c r="C394" s="46"/>
    </row>
    <row r="395" spans="3:3" ht="15.75" customHeight="1">
      <c r="C395" s="46"/>
    </row>
    <row r="396" spans="3:3" ht="15.75" customHeight="1">
      <c r="C396" s="46"/>
    </row>
    <row r="397" spans="3:3" ht="15.75" customHeight="1">
      <c r="C397" s="46"/>
    </row>
    <row r="398" spans="3:3" ht="15.75" customHeight="1">
      <c r="C398" s="46"/>
    </row>
    <row r="399" spans="3:3" ht="15.75" customHeight="1">
      <c r="C399" s="46"/>
    </row>
    <row r="400" spans="3:3" ht="15.75" customHeight="1">
      <c r="C400" s="46"/>
    </row>
    <row r="401" spans="3:3" ht="15.75" customHeight="1">
      <c r="C401" s="46"/>
    </row>
    <row r="402" spans="3:3" ht="15.75" customHeight="1">
      <c r="C402" s="46"/>
    </row>
    <row r="403" spans="3:3" ht="15.75" customHeight="1">
      <c r="C403" s="46"/>
    </row>
    <row r="404" spans="3:3" ht="15.75" customHeight="1">
      <c r="C404" s="46"/>
    </row>
    <row r="405" spans="3:3" ht="15.75" customHeight="1">
      <c r="C405" s="46"/>
    </row>
    <row r="406" spans="3:3" ht="15.75" customHeight="1">
      <c r="C406" s="46"/>
    </row>
    <row r="407" spans="3:3" ht="15.75" customHeight="1">
      <c r="C407" s="46"/>
    </row>
    <row r="408" spans="3:3" ht="15.75" customHeight="1">
      <c r="C408" s="46"/>
    </row>
    <row r="409" spans="3:3" ht="15.75" customHeight="1">
      <c r="C409" s="46"/>
    </row>
    <row r="410" spans="3:3" ht="15.75" customHeight="1">
      <c r="C410" s="46"/>
    </row>
    <row r="411" spans="3:3" ht="15.75" customHeight="1">
      <c r="C411" s="46"/>
    </row>
    <row r="412" spans="3:3" ht="15.75" customHeight="1">
      <c r="C412" s="46"/>
    </row>
    <row r="413" spans="3:3" ht="15.75" customHeight="1">
      <c r="C413" s="46"/>
    </row>
    <row r="414" spans="3:3" ht="15.75" customHeight="1">
      <c r="C414" s="46"/>
    </row>
    <row r="415" spans="3:3" ht="15.75" customHeight="1">
      <c r="C415" s="46"/>
    </row>
    <row r="416" spans="3:3" ht="15.75" customHeight="1">
      <c r="C416" s="46"/>
    </row>
    <row r="417" spans="3:3" ht="15.75" customHeight="1">
      <c r="C417" s="46"/>
    </row>
    <row r="418" spans="3:3" ht="15.75" customHeight="1">
      <c r="C418" s="46"/>
    </row>
    <row r="419" spans="3:3" ht="15.75" customHeight="1">
      <c r="C419" s="46"/>
    </row>
    <row r="420" spans="3:3" ht="15.75" customHeight="1">
      <c r="C420" s="46"/>
    </row>
    <row r="421" spans="3:3" ht="15.75" customHeight="1">
      <c r="C421" s="46"/>
    </row>
    <row r="422" spans="3:3" ht="15.75" customHeight="1">
      <c r="C422" s="46"/>
    </row>
    <row r="423" spans="3:3" ht="15.75" customHeight="1">
      <c r="C423" s="46"/>
    </row>
    <row r="424" spans="3:3" ht="15.75" customHeight="1">
      <c r="C424" s="46"/>
    </row>
    <row r="425" spans="3:3" ht="15.75" customHeight="1">
      <c r="C425" s="46"/>
    </row>
    <row r="426" spans="3:3" ht="15.75" customHeight="1">
      <c r="C426" s="46"/>
    </row>
    <row r="427" spans="3:3" ht="15.75" customHeight="1">
      <c r="C427" s="46"/>
    </row>
    <row r="428" spans="3:3" ht="15.75" customHeight="1">
      <c r="C428" s="46"/>
    </row>
    <row r="429" spans="3:3" ht="15.75" customHeight="1">
      <c r="C429" s="46"/>
    </row>
    <row r="430" spans="3:3" ht="15.75" customHeight="1">
      <c r="C430" s="46"/>
    </row>
    <row r="431" spans="3:3" ht="15.75" customHeight="1">
      <c r="C431" s="46"/>
    </row>
    <row r="432" spans="3:3" ht="15.75" customHeight="1">
      <c r="C432" s="46"/>
    </row>
    <row r="433" spans="3:3" ht="15.75" customHeight="1">
      <c r="C433" s="46"/>
    </row>
    <row r="434" spans="3:3" ht="15.75" customHeight="1">
      <c r="C434" s="46"/>
    </row>
    <row r="435" spans="3:3" ht="15.75" customHeight="1">
      <c r="C435" s="46"/>
    </row>
    <row r="436" spans="3:3" ht="15.75" customHeight="1">
      <c r="C436" s="46"/>
    </row>
    <row r="437" spans="3:3" ht="15.75" customHeight="1">
      <c r="C437" s="46"/>
    </row>
    <row r="438" spans="3:3" ht="15.75" customHeight="1">
      <c r="C438" s="46"/>
    </row>
    <row r="439" spans="3:3" ht="15.75" customHeight="1">
      <c r="C439" s="46"/>
    </row>
    <row r="440" spans="3:3" ht="15.75" customHeight="1">
      <c r="C440" s="46"/>
    </row>
    <row r="441" spans="3:3" ht="15.75" customHeight="1">
      <c r="C441" s="46"/>
    </row>
    <row r="442" spans="3:3" ht="15.75" customHeight="1">
      <c r="C442" s="46"/>
    </row>
    <row r="443" spans="3:3" ht="15.75" customHeight="1">
      <c r="C443" s="46"/>
    </row>
    <row r="444" spans="3:3" ht="15.75" customHeight="1">
      <c r="C444" s="46"/>
    </row>
    <row r="445" spans="3:3" ht="15.75" customHeight="1">
      <c r="C445" s="46"/>
    </row>
    <row r="446" spans="3:3" ht="15.75" customHeight="1">
      <c r="C446" s="46"/>
    </row>
    <row r="447" spans="3:3" ht="15.75" customHeight="1">
      <c r="C447" s="46"/>
    </row>
    <row r="448" spans="3:3" ht="15.75" customHeight="1">
      <c r="C448" s="46"/>
    </row>
    <row r="449" spans="3:3" ht="15.75" customHeight="1">
      <c r="C449" s="46"/>
    </row>
    <row r="450" spans="3:3" ht="15.75" customHeight="1">
      <c r="C450" s="46"/>
    </row>
    <row r="451" spans="3:3" ht="15.75" customHeight="1">
      <c r="C451" s="46"/>
    </row>
    <row r="452" spans="3:3" ht="15.75" customHeight="1">
      <c r="C452" s="46"/>
    </row>
    <row r="453" spans="3:3" ht="15.75" customHeight="1">
      <c r="C453" s="46"/>
    </row>
    <row r="454" spans="3:3" ht="15.75" customHeight="1">
      <c r="C454" s="46"/>
    </row>
    <row r="455" spans="3:3" ht="15.75" customHeight="1">
      <c r="C455" s="46"/>
    </row>
    <row r="456" spans="3:3" ht="15.75" customHeight="1">
      <c r="C456" s="46"/>
    </row>
    <row r="457" spans="3:3" ht="15.75" customHeight="1">
      <c r="C457" s="46"/>
    </row>
    <row r="458" spans="3:3" ht="15.75" customHeight="1">
      <c r="C458" s="46"/>
    </row>
    <row r="459" spans="3:3" ht="15.75" customHeight="1">
      <c r="C459" s="46"/>
    </row>
    <row r="460" spans="3:3" ht="15.75" customHeight="1">
      <c r="C460" s="46"/>
    </row>
    <row r="461" spans="3:3" ht="15.75" customHeight="1">
      <c r="C461" s="46"/>
    </row>
    <row r="462" spans="3:3" ht="15.75" customHeight="1">
      <c r="C462" s="46"/>
    </row>
    <row r="463" spans="3:3" ht="15.75" customHeight="1">
      <c r="C463" s="46"/>
    </row>
    <row r="464" spans="3:3" ht="15.75" customHeight="1">
      <c r="C464" s="46"/>
    </row>
    <row r="465" spans="3:3" ht="15.75" customHeight="1">
      <c r="C465" s="46"/>
    </row>
    <row r="466" spans="3:3" ht="15.75" customHeight="1">
      <c r="C466" s="46"/>
    </row>
    <row r="467" spans="3:3" ht="15.75" customHeight="1">
      <c r="C467" s="46"/>
    </row>
    <row r="468" spans="3:3" ht="15.75" customHeight="1">
      <c r="C468" s="46"/>
    </row>
    <row r="469" spans="3:3" ht="15.75" customHeight="1">
      <c r="C469" s="46"/>
    </row>
    <row r="470" spans="3:3" ht="15.75" customHeight="1">
      <c r="C470" s="46"/>
    </row>
    <row r="471" spans="3:3" ht="15.75" customHeight="1">
      <c r="C471" s="46"/>
    </row>
    <row r="472" spans="3:3" ht="15.75" customHeight="1">
      <c r="C472" s="46"/>
    </row>
    <row r="473" spans="3:3" ht="15.75" customHeight="1">
      <c r="C473" s="46"/>
    </row>
    <row r="474" spans="3:3" ht="15.75" customHeight="1">
      <c r="C474" s="46"/>
    </row>
    <row r="475" spans="3:3" ht="15.75" customHeight="1">
      <c r="C475" s="46"/>
    </row>
    <row r="476" spans="3:3" ht="15.75" customHeight="1">
      <c r="C476" s="46"/>
    </row>
    <row r="477" spans="3:3" ht="15.75" customHeight="1">
      <c r="C477" s="46"/>
    </row>
    <row r="478" spans="3:3" ht="15.75" customHeight="1">
      <c r="C478" s="46"/>
    </row>
    <row r="479" spans="3:3" ht="15.75" customHeight="1">
      <c r="C479" s="46"/>
    </row>
    <row r="480" spans="3:3" ht="15.75" customHeight="1">
      <c r="C480" s="46"/>
    </row>
    <row r="481" spans="3:3" ht="15.75" customHeight="1">
      <c r="C481" s="46"/>
    </row>
    <row r="482" spans="3:3" ht="15.75" customHeight="1">
      <c r="C482" s="46"/>
    </row>
    <row r="483" spans="3:3" ht="15.75" customHeight="1">
      <c r="C483" s="46"/>
    </row>
    <row r="484" spans="3:3" ht="15.75" customHeight="1">
      <c r="C484" s="46"/>
    </row>
    <row r="485" spans="3:3" ht="15.75" customHeight="1">
      <c r="C485" s="46"/>
    </row>
    <row r="486" spans="3:3" ht="15.75" customHeight="1">
      <c r="C486" s="46"/>
    </row>
    <row r="487" spans="3:3" ht="15.75" customHeight="1">
      <c r="C487" s="46"/>
    </row>
    <row r="488" spans="3:3" ht="15.75" customHeight="1">
      <c r="C488" s="46"/>
    </row>
    <row r="489" spans="3:3" ht="15.75" customHeight="1">
      <c r="C489" s="46"/>
    </row>
    <row r="490" spans="3:3" ht="15.75" customHeight="1">
      <c r="C490" s="46"/>
    </row>
    <row r="491" spans="3:3" ht="15.75" customHeight="1">
      <c r="C491" s="46"/>
    </row>
    <row r="492" spans="3:3" ht="15.75" customHeight="1">
      <c r="C492" s="46"/>
    </row>
    <row r="493" spans="3:3" ht="15.75" customHeight="1">
      <c r="C493" s="46"/>
    </row>
    <row r="494" spans="3:3" ht="15.75" customHeight="1">
      <c r="C494" s="46"/>
    </row>
    <row r="495" spans="3:3" ht="15.75" customHeight="1">
      <c r="C495" s="46"/>
    </row>
    <row r="496" spans="3:3" ht="15.75" customHeight="1">
      <c r="C496" s="46"/>
    </row>
    <row r="497" spans="3:3" ht="15.75" customHeight="1">
      <c r="C497" s="46"/>
    </row>
    <row r="498" spans="3:3" ht="15.75" customHeight="1">
      <c r="C498" s="46"/>
    </row>
    <row r="499" spans="3:3" ht="15.75" customHeight="1">
      <c r="C499" s="46"/>
    </row>
    <row r="500" spans="3:3" ht="15.75" customHeight="1">
      <c r="C500" s="46"/>
    </row>
    <row r="501" spans="3:3" ht="15.75" customHeight="1">
      <c r="C501" s="46"/>
    </row>
    <row r="502" spans="3:3" ht="15.75" customHeight="1">
      <c r="C502" s="46"/>
    </row>
    <row r="503" spans="3:3" ht="15.75" customHeight="1">
      <c r="C503" s="46"/>
    </row>
    <row r="504" spans="3:3" ht="15.75" customHeight="1">
      <c r="C504" s="46"/>
    </row>
    <row r="505" spans="3:3" ht="15.75" customHeight="1">
      <c r="C505" s="46"/>
    </row>
    <row r="506" spans="3:3" ht="15.75" customHeight="1">
      <c r="C506" s="46"/>
    </row>
    <row r="507" spans="3:3" ht="15.75" customHeight="1">
      <c r="C507" s="46"/>
    </row>
    <row r="508" spans="3:3" ht="15.75" customHeight="1">
      <c r="C508" s="46"/>
    </row>
    <row r="509" spans="3:3" ht="15.75" customHeight="1">
      <c r="C509" s="46"/>
    </row>
    <row r="510" spans="3:3" ht="15.75" customHeight="1">
      <c r="C510" s="46"/>
    </row>
    <row r="511" spans="3:3" ht="15.75" customHeight="1">
      <c r="C511" s="46"/>
    </row>
    <row r="512" spans="3:3" ht="15.75" customHeight="1">
      <c r="C512" s="46"/>
    </row>
    <row r="513" spans="3:3" ht="15.75" customHeight="1">
      <c r="C513" s="46"/>
    </row>
    <row r="514" spans="3:3" ht="15.75" customHeight="1">
      <c r="C514" s="46"/>
    </row>
    <row r="515" spans="3:3" ht="15.75" customHeight="1">
      <c r="C515" s="46"/>
    </row>
    <row r="516" spans="3:3" ht="15.75" customHeight="1">
      <c r="C516" s="46"/>
    </row>
    <row r="517" spans="3:3" ht="15.75" customHeight="1">
      <c r="C517" s="46"/>
    </row>
    <row r="518" spans="3:3" ht="15.75" customHeight="1">
      <c r="C518" s="46"/>
    </row>
    <row r="519" spans="3:3" ht="15.75" customHeight="1">
      <c r="C519" s="46"/>
    </row>
    <row r="520" spans="3:3" ht="15.75" customHeight="1">
      <c r="C520" s="46"/>
    </row>
    <row r="521" spans="3:3" ht="15.75" customHeight="1">
      <c r="C521" s="46"/>
    </row>
    <row r="522" spans="3:3" ht="15.75" customHeight="1">
      <c r="C522" s="46"/>
    </row>
    <row r="523" spans="3:3" ht="15.75" customHeight="1">
      <c r="C523" s="46"/>
    </row>
    <row r="524" spans="3:3" ht="15.75" customHeight="1">
      <c r="C524" s="46"/>
    </row>
    <row r="525" spans="3:3" ht="15.75" customHeight="1">
      <c r="C525" s="46"/>
    </row>
    <row r="526" spans="3:3" ht="15.75" customHeight="1">
      <c r="C526" s="46"/>
    </row>
    <row r="527" spans="3:3" ht="15.75" customHeight="1">
      <c r="C527" s="46"/>
    </row>
    <row r="528" spans="3:3" ht="15.75" customHeight="1">
      <c r="C528" s="46"/>
    </row>
    <row r="529" spans="3:3" ht="15.75" customHeight="1">
      <c r="C529" s="46"/>
    </row>
    <row r="530" spans="3:3" ht="15.75" customHeight="1">
      <c r="C530" s="46"/>
    </row>
    <row r="531" spans="3:3" ht="15.75" customHeight="1">
      <c r="C531" s="46"/>
    </row>
    <row r="532" spans="3:3" ht="15.75" customHeight="1">
      <c r="C532" s="46"/>
    </row>
    <row r="533" spans="3:3" ht="15.75" customHeight="1">
      <c r="C533" s="46"/>
    </row>
    <row r="534" spans="3:3" ht="15.75" customHeight="1">
      <c r="C534" s="46"/>
    </row>
    <row r="535" spans="3:3" ht="15.75" customHeight="1">
      <c r="C535" s="46"/>
    </row>
    <row r="536" spans="3:3" ht="15.75" customHeight="1">
      <c r="C536" s="46"/>
    </row>
    <row r="537" spans="3:3" ht="15.75" customHeight="1">
      <c r="C537" s="46"/>
    </row>
    <row r="538" spans="3:3" ht="15.75" customHeight="1">
      <c r="C538" s="46"/>
    </row>
    <row r="539" spans="3:3" ht="15.75" customHeight="1">
      <c r="C539" s="46"/>
    </row>
    <row r="540" spans="3:3" ht="15.75" customHeight="1">
      <c r="C540" s="46"/>
    </row>
    <row r="541" spans="3:3" ht="15.75" customHeight="1">
      <c r="C541" s="46"/>
    </row>
    <row r="542" spans="3:3" ht="15.75" customHeight="1">
      <c r="C542" s="46"/>
    </row>
    <row r="543" spans="3:3" ht="15.75" customHeight="1">
      <c r="C543" s="46"/>
    </row>
    <row r="544" spans="3:3" ht="15.75" customHeight="1">
      <c r="C544" s="46"/>
    </row>
    <row r="545" spans="3:3" ht="15.75" customHeight="1">
      <c r="C545" s="46"/>
    </row>
    <row r="546" spans="3:3" ht="15.75" customHeight="1">
      <c r="C546" s="46"/>
    </row>
    <row r="547" spans="3:3" ht="15.75" customHeight="1">
      <c r="C547" s="46"/>
    </row>
    <row r="548" spans="3:3" ht="15.75" customHeight="1">
      <c r="C548" s="46"/>
    </row>
    <row r="549" spans="3:3" ht="15.75" customHeight="1">
      <c r="C549" s="46"/>
    </row>
    <row r="550" spans="3:3" ht="15.75" customHeight="1">
      <c r="C550" s="46"/>
    </row>
    <row r="551" spans="3:3" ht="15.75" customHeight="1">
      <c r="C551" s="46"/>
    </row>
    <row r="552" spans="3:3" ht="15.75" customHeight="1">
      <c r="C552" s="46"/>
    </row>
    <row r="553" spans="3:3" ht="15.75" customHeight="1">
      <c r="C553" s="46"/>
    </row>
    <row r="554" spans="3:3" ht="15.75" customHeight="1">
      <c r="C554" s="46"/>
    </row>
    <row r="555" spans="3:3" ht="15.75" customHeight="1">
      <c r="C555" s="46"/>
    </row>
    <row r="556" spans="3:3" ht="15.75" customHeight="1">
      <c r="C556" s="46"/>
    </row>
    <row r="557" spans="3:3" ht="15.75" customHeight="1">
      <c r="C557" s="46"/>
    </row>
    <row r="558" spans="3:3" ht="15.75" customHeight="1">
      <c r="C558" s="46"/>
    </row>
    <row r="559" spans="3:3" ht="15.75" customHeight="1">
      <c r="C559" s="46"/>
    </row>
    <row r="560" spans="3:3" ht="15.75" customHeight="1">
      <c r="C560" s="46"/>
    </row>
    <row r="561" spans="3:3" ht="15.75" customHeight="1">
      <c r="C561" s="46"/>
    </row>
    <row r="562" spans="3:3" ht="15.75" customHeight="1">
      <c r="C562" s="46"/>
    </row>
    <row r="563" spans="3:3" ht="15.75" customHeight="1">
      <c r="C563" s="46"/>
    </row>
    <row r="564" spans="3:3" ht="15.75" customHeight="1">
      <c r="C564" s="46"/>
    </row>
    <row r="565" spans="3:3" ht="15.75" customHeight="1">
      <c r="C565" s="46"/>
    </row>
    <row r="566" spans="3:3" ht="15.75" customHeight="1">
      <c r="C566" s="46"/>
    </row>
    <row r="567" spans="3:3" ht="15.75" customHeight="1">
      <c r="C567" s="46"/>
    </row>
    <row r="568" spans="3:3" ht="15.75" customHeight="1">
      <c r="C568" s="46"/>
    </row>
    <row r="569" spans="3:3" ht="15.75" customHeight="1">
      <c r="C569" s="46"/>
    </row>
    <row r="570" spans="3:3" ht="15.75" customHeight="1">
      <c r="C570" s="46"/>
    </row>
    <row r="571" spans="3:3" ht="15.75" customHeight="1">
      <c r="C571" s="46"/>
    </row>
    <row r="572" spans="3:3" ht="15.75" customHeight="1">
      <c r="C572" s="46"/>
    </row>
    <row r="573" spans="3:3" ht="15.75" customHeight="1">
      <c r="C573" s="46"/>
    </row>
    <row r="574" spans="3:3" ht="15.75" customHeight="1">
      <c r="C574" s="46"/>
    </row>
    <row r="575" spans="3:3" ht="15.75" customHeight="1">
      <c r="C575" s="46"/>
    </row>
    <row r="576" spans="3:3" ht="15.75" customHeight="1">
      <c r="C576" s="46"/>
    </row>
    <row r="577" spans="3:3" ht="15.75" customHeight="1">
      <c r="C577" s="46"/>
    </row>
    <row r="578" spans="3:3" ht="15.75" customHeight="1">
      <c r="C578" s="46"/>
    </row>
    <row r="579" spans="3:3" ht="15.75" customHeight="1">
      <c r="C579" s="46"/>
    </row>
    <row r="580" spans="3:3" ht="15.75" customHeight="1">
      <c r="C580" s="46"/>
    </row>
    <row r="581" spans="3:3" ht="15.75" customHeight="1">
      <c r="C581" s="46"/>
    </row>
    <row r="582" spans="3:3" ht="15.75" customHeight="1">
      <c r="C582" s="46"/>
    </row>
    <row r="583" spans="3:3" ht="15.75" customHeight="1">
      <c r="C583" s="46"/>
    </row>
    <row r="584" spans="3:3" ht="15.75" customHeight="1">
      <c r="C584" s="46"/>
    </row>
    <row r="585" spans="3:3" ht="15.75" customHeight="1">
      <c r="C585" s="46"/>
    </row>
    <row r="586" spans="3:3" ht="15.75" customHeight="1">
      <c r="C586" s="46"/>
    </row>
    <row r="587" spans="3:3" ht="15.75" customHeight="1">
      <c r="C587" s="46"/>
    </row>
    <row r="588" spans="3:3" ht="15.75" customHeight="1">
      <c r="C588" s="46"/>
    </row>
    <row r="589" spans="3:3" ht="15.75" customHeight="1">
      <c r="C589" s="46"/>
    </row>
    <row r="590" spans="3:3" ht="15.75" customHeight="1">
      <c r="C590" s="46"/>
    </row>
    <row r="591" spans="3:3" ht="15.75" customHeight="1">
      <c r="C591" s="46"/>
    </row>
    <row r="592" spans="3:3" ht="15.75" customHeight="1">
      <c r="C592" s="46"/>
    </row>
    <row r="593" spans="3:3" ht="15.75" customHeight="1">
      <c r="C593" s="46"/>
    </row>
    <row r="594" spans="3:3" ht="15.75" customHeight="1">
      <c r="C594" s="46"/>
    </row>
    <row r="595" spans="3:3" ht="15.75" customHeight="1">
      <c r="C595" s="46"/>
    </row>
    <row r="596" spans="3:3" ht="15.75" customHeight="1">
      <c r="C596" s="46"/>
    </row>
    <row r="597" spans="3:3" ht="15.75" customHeight="1">
      <c r="C597" s="46"/>
    </row>
    <row r="598" spans="3:3" ht="15.75" customHeight="1">
      <c r="C598" s="46"/>
    </row>
    <row r="599" spans="3:3" ht="15.75" customHeight="1">
      <c r="C599" s="46"/>
    </row>
    <row r="600" spans="3:3" ht="15.75" customHeight="1">
      <c r="C600" s="46"/>
    </row>
    <row r="601" spans="3:3" ht="15.75" customHeight="1">
      <c r="C601" s="46"/>
    </row>
    <row r="602" spans="3:3" ht="15.75" customHeight="1">
      <c r="C602" s="46"/>
    </row>
    <row r="603" spans="3:3" ht="15.75" customHeight="1">
      <c r="C603" s="46"/>
    </row>
    <row r="604" spans="3:3" ht="15.75" customHeight="1">
      <c r="C604" s="46"/>
    </row>
    <row r="605" spans="3:3" ht="15.75" customHeight="1">
      <c r="C605" s="46"/>
    </row>
    <row r="606" spans="3:3" ht="15.75" customHeight="1">
      <c r="C606" s="46"/>
    </row>
    <row r="607" spans="3:3" ht="15.75" customHeight="1">
      <c r="C607" s="46"/>
    </row>
    <row r="608" spans="3:3" ht="15.75" customHeight="1">
      <c r="C608" s="46"/>
    </row>
    <row r="609" spans="3:3" ht="15.75" customHeight="1">
      <c r="C609" s="46"/>
    </row>
    <row r="610" spans="3:3" ht="15.75" customHeight="1">
      <c r="C610" s="46"/>
    </row>
    <row r="611" spans="3:3" ht="15.75" customHeight="1">
      <c r="C611" s="46"/>
    </row>
    <row r="612" spans="3:3" ht="15.75" customHeight="1">
      <c r="C612" s="46"/>
    </row>
    <row r="613" spans="3:3" ht="15.75" customHeight="1">
      <c r="C613" s="46"/>
    </row>
    <row r="614" spans="3:3" ht="15.75" customHeight="1">
      <c r="C614" s="46"/>
    </row>
    <row r="615" spans="3:3" ht="15.75" customHeight="1">
      <c r="C615" s="46"/>
    </row>
    <row r="616" spans="3:3" ht="15.75" customHeight="1">
      <c r="C616" s="46"/>
    </row>
    <row r="617" spans="3:3" ht="15.75" customHeight="1">
      <c r="C617" s="46"/>
    </row>
    <row r="618" spans="3:3" ht="15.75" customHeight="1">
      <c r="C618" s="46"/>
    </row>
    <row r="619" spans="3:3" ht="15.75" customHeight="1">
      <c r="C619" s="46"/>
    </row>
    <row r="620" spans="3:3" ht="15.75" customHeight="1">
      <c r="C620" s="46"/>
    </row>
    <row r="621" spans="3:3" ht="15.75" customHeight="1">
      <c r="C621" s="46"/>
    </row>
    <row r="622" spans="3:3" ht="15.75" customHeight="1">
      <c r="C622" s="46"/>
    </row>
    <row r="623" spans="3:3" ht="15.75" customHeight="1">
      <c r="C623" s="46"/>
    </row>
    <row r="624" spans="3:3" ht="15.75" customHeight="1">
      <c r="C624" s="46"/>
    </row>
    <row r="625" spans="3:3" ht="15.75" customHeight="1">
      <c r="C625" s="46"/>
    </row>
    <row r="626" spans="3:3" ht="15.75" customHeight="1">
      <c r="C626" s="46"/>
    </row>
    <row r="627" spans="3:3" ht="15.75" customHeight="1">
      <c r="C627" s="46"/>
    </row>
    <row r="628" spans="3:3" ht="15.75" customHeight="1">
      <c r="C628" s="46"/>
    </row>
    <row r="629" spans="3:3" ht="15.75" customHeight="1">
      <c r="C629" s="46"/>
    </row>
    <row r="630" spans="3:3" ht="15.75" customHeight="1">
      <c r="C630" s="46"/>
    </row>
    <row r="631" spans="3:3" ht="15.75" customHeight="1">
      <c r="C631" s="46"/>
    </row>
    <row r="632" spans="3:3" ht="15.75" customHeight="1">
      <c r="C632" s="46"/>
    </row>
    <row r="633" spans="3:3" ht="15.75" customHeight="1">
      <c r="C633" s="46"/>
    </row>
    <row r="634" spans="3:3" ht="15.75" customHeight="1">
      <c r="C634" s="46"/>
    </row>
    <row r="635" spans="3:3" ht="15.75" customHeight="1">
      <c r="C635" s="46"/>
    </row>
    <row r="636" spans="3:3" ht="15.75" customHeight="1">
      <c r="C636" s="46"/>
    </row>
    <row r="637" spans="3:3" ht="15.75" customHeight="1">
      <c r="C637" s="46"/>
    </row>
    <row r="638" spans="3:3" ht="15.75" customHeight="1">
      <c r="C638" s="46"/>
    </row>
    <row r="639" spans="3:3" ht="15.75" customHeight="1">
      <c r="C639" s="46"/>
    </row>
    <row r="640" spans="3:3" ht="15.75" customHeight="1">
      <c r="C640" s="46"/>
    </row>
    <row r="641" spans="3:3" ht="15.75" customHeight="1">
      <c r="C641" s="46"/>
    </row>
    <row r="642" spans="3:3" ht="15.75" customHeight="1">
      <c r="C642" s="46"/>
    </row>
    <row r="643" spans="3:3" ht="15.75" customHeight="1">
      <c r="C643" s="46"/>
    </row>
    <row r="644" spans="3:3" ht="15.75" customHeight="1">
      <c r="C644" s="46"/>
    </row>
    <row r="645" spans="3:3" ht="15.75" customHeight="1">
      <c r="C645" s="46"/>
    </row>
    <row r="646" spans="3:3" ht="15.75" customHeight="1">
      <c r="C646" s="46"/>
    </row>
    <row r="647" spans="3:3" ht="15.75" customHeight="1">
      <c r="C647" s="46"/>
    </row>
    <row r="648" spans="3:3" ht="15.75" customHeight="1">
      <c r="C648" s="46"/>
    </row>
    <row r="649" spans="3:3" ht="15.75" customHeight="1">
      <c r="C649" s="46"/>
    </row>
    <row r="650" spans="3:3" ht="15.75" customHeight="1">
      <c r="C650" s="46"/>
    </row>
    <row r="651" spans="3:3" ht="15.75" customHeight="1">
      <c r="C651" s="46"/>
    </row>
    <row r="652" spans="3:3" ht="15.75" customHeight="1">
      <c r="C652" s="46"/>
    </row>
    <row r="653" spans="3:3" ht="15.75" customHeight="1">
      <c r="C653" s="46"/>
    </row>
    <row r="654" spans="3:3" ht="15.75" customHeight="1">
      <c r="C654" s="46"/>
    </row>
    <row r="655" spans="3:3" ht="15.75" customHeight="1">
      <c r="C655" s="46"/>
    </row>
    <row r="656" spans="3:3" ht="15.75" customHeight="1">
      <c r="C656" s="46"/>
    </row>
    <row r="657" spans="3:3" ht="15.75" customHeight="1">
      <c r="C657" s="46"/>
    </row>
    <row r="658" spans="3:3" ht="15.75" customHeight="1">
      <c r="C658" s="46"/>
    </row>
    <row r="659" spans="3:3" ht="15.75" customHeight="1">
      <c r="C659" s="46"/>
    </row>
    <row r="660" spans="3:3" ht="15.75" customHeight="1">
      <c r="C660" s="46"/>
    </row>
    <row r="661" spans="3:3" ht="15.75" customHeight="1">
      <c r="C661" s="46"/>
    </row>
    <row r="662" spans="3:3" ht="15.75" customHeight="1">
      <c r="C662" s="46"/>
    </row>
    <row r="663" spans="3:3" ht="15.75" customHeight="1">
      <c r="C663" s="46"/>
    </row>
    <row r="664" spans="3:3" ht="15.75" customHeight="1">
      <c r="C664" s="46"/>
    </row>
    <row r="665" spans="3:3" ht="15.75" customHeight="1">
      <c r="C665" s="46"/>
    </row>
    <row r="666" spans="3:3" ht="15.75" customHeight="1">
      <c r="C666" s="46"/>
    </row>
    <row r="667" spans="3:3" ht="15.75" customHeight="1">
      <c r="C667" s="46"/>
    </row>
    <row r="668" spans="3:3" ht="15.75" customHeight="1">
      <c r="C668" s="46"/>
    </row>
    <row r="669" spans="3:3" ht="15.75" customHeight="1">
      <c r="C669" s="46"/>
    </row>
    <row r="670" spans="3:3" ht="15.75" customHeight="1">
      <c r="C670" s="46"/>
    </row>
    <row r="671" spans="3:3" ht="15.75" customHeight="1">
      <c r="C671" s="46"/>
    </row>
    <row r="672" spans="3:3" ht="15.75" customHeight="1">
      <c r="C672" s="46"/>
    </row>
    <row r="673" spans="3:3" ht="15.75" customHeight="1">
      <c r="C673" s="46"/>
    </row>
    <row r="674" spans="3:3" ht="15.75" customHeight="1">
      <c r="C674" s="46"/>
    </row>
    <row r="675" spans="3:3" ht="15.75" customHeight="1">
      <c r="C675" s="46"/>
    </row>
    <row r="676" spans="3:3" ht="15.75" customHeight="1">
      <c r="C676" s="46"/>
    </row>
    <row r="677" spans="3:3" ht="15.75" customHeight="1">
      <c r="C677" s="46"/>
    </row>
    <row r="678" spans="3:3" ht="15.75" customHeight="1">
      <c r="C678" s="46"/>
    </row>
    <row r="679" spans="3:3" ht="15.75" customHeight="1">
      <c r="C679" s="46"/>
    </row>
    <row r="680" spans="3:3" ht="15.75" customHeight="1">
      <c r="C680" s="46"/>
    </row>
    <row r="681" spans="3:3" ht="15.75" customHeight="1">
      <c r="C681" s="46"/>
    </row>
    <row r="682" spans="3:3" ht="15.75" customHeight="1">
      <c r="C682" s="46"/>
    </row>
    <row r="683" spans="3:3" ht="15.75" customHeight="1">
      <c r="C683" s="46"/>
    </row>
    <row r="684" spans="3:3" ht="15.75" customHeight="1">
      <c r="C684" s="46"/>
    </row>
    <row r="685" spans="3:3" ht="15.75" customHeight="1">
      <c r="C685" s="46"/>
    </row>
    <row r="686" spans="3:3" ht="15.75" customHeight="1">
      <c r="C686" s="46"/>
    </row>
    <row r="687" spans="3:3" ht="15.75" customHeight="1">
      <c r="C687" s="46"/>
    </row>
    <row r="688" spans="3:3" ht="15.75" customHeight="1">
      <c r="C688" s="46"/>
    </row>
    <row r="689" spans="3:3" ht="15.75" customHeight="1">
      <c r="C689" s="46"/>
    </row>
    <row r="690" spans="3:3" ht="15.75" customHeight="1">
      <c r="C690" s="46"/>
    </row>
    <row r="691" spans="3:3" ht="15.75" customHeight="1">
      <c r="C691" s="46"/>
    </row>
    <row r="692" spans="3:3" ht="15.75" customHeight="1">
      <c r="C692" s="46"/>
    </row>
    <row r="693" spans="3:3" ht="15.75" customHeight="1">
      <c r="C693" s="46"/>
    </row>
    <row r="694" spans="3:3" ht="15.75" customHeight="1">
      <c r="C694" s="46"/>
    </row>
    <row r="695" spans="3:3" ht="15.75" customHeight="1">
      <c r="C695" s="46"/>
    </row>
    <row r="696" spans="3:3" ht="15.75" customHeight="1">
      <c r="C696" s="46"/>
    </row>
    <row r="697" spans="3:3" ht="15.75" customHeight="1">
      <c r="C697" s="46"/>
    </row>
    <row r="698" spans="3:3" ht="15.75" customHeight="1">
      <c r="C698" s="46"/>
    </row>
    <row r="699" spans="3:3" ht="15.75" customHeight="1">
      <c r="C699" s="46"/>
    </row>
    <row r="700" spans="3:3" ht="15.75" customHeight="1">
      <c r="C700" s="46"/>
    </row>
    <row r="701" spans="3:3" ht="15.75" customHeight="1">
      <c r="C701" s="46"/>
    </row>
    <row r="702" spans="3:3" ht="15.75" customHeight="1">
      <c r="C702" s="46"/>
    </row>
    <row r="703" spans="3:3" ht="15.75" customHeight="1">
      <c r="C703" s="46"/>
    </row>
    <row r="704" spans="3:3" ht="15.75" customHeight="1">
      <c r="C704" s="46"/>
    </row>
    <row r="705" spans="3:3" ht="15.75" customHeight="1">
      <c r="C705" s="46"/>
    </row>
    <row r="706" spans="3:3" ht="15.75" customHeight="1">
      <c r="C706" s="46"/>
    </row>
    <row r="707" spans="3:3" ht="15.75" customHeight="1">
      <c r="C707" s="46"/>
    </row>
    <row r="708" spans="3:3" ht="15.75" customHeight="1">
      <c r="C708" s="46"/>
    </row>
    <row r="709" spans="3:3" ht="15.75" customHeight="1">
      <c r="C709" s="46"/>
    </row>
    <row r="710" spans="3:3" ht="15.75" customHeight="1">
      <c r="C710" s="46"/>
    </row>
    <row r="711" spans="3:3" ht="15.75" customHeight="1">
      <c r="C711" s="46"/>
    </row>
    <row r="712" spans="3:3" ht="15.75" customHeight="1">
      <c r="C712" s="46"/>
    </row>
    <row r="713" spans="3:3" ht="15.75" customHeight="1">
      <c r="C713" s="46"/>
    </row>
    <row r="714" spans="3:3" ht="15.75" customHeight="1">
      <c r="C714" s="46"/>
    </row>
    <row r="715" spans="3:3" ht="15.75" customHeight="1">
      <c r="C715" s="46"/>
    </row>
    <row r="716" spans="3:3" ht="15.75" customHeight="1">
      <c r="C716" s="46"/>
    </row>
    <row r="717" spans="3:3" ht="15.75" customHeight="1">
      <c r="C717" s="46"/>
    </row>
    <row r="718" spans="3:3" ht="15.75" customHeight="1">
      <c r="C718" s="46"/>
    </row>
    <row r="719" spans="3:3" ht="15.75" customHeight="1">
      <c r="C719" s="46"/>
    </row>
    <row r="720" spans="3:3" ht="15.75" customHeight="1">
      <c r="C720" s="46"/>
    </row>
    <row r="721" spans="3:3" ht="15.75" customHeight="1">
      <c r="C721" s="46"/>
    </row>
    <row r="722" spans="3:3" ht="15.75" customHeight="1">
      <c r="C722" s="46"/>
    </row>
    <row r="723" spans="3:3" ht="15.75" customHeight="1">
      <c r="C723" s="46"/>
    </row>
    <row r="724" spans="3:3" ht="15.75" customHeight="1">
      <c r="C724" s="46"/>
    </row>
    <row r="725" spans="3:3" ht="15.75" customHeight="1">
      <c r="C725" s="46"/>
    </row>
    <row r="726" spans="3:3" ht="15.75" customHeight="1">
      <c r="C726" s="46"/>
    </row>
    <row r="727" spans="3:3" ht="15.75" customHeight="1">
      <c r="C727" s="46"/>
    </row>
    <row r="728" spans="3:3" ht="15.75" customHeight="1">
      <c r="C728" s="46"/>
    </row>
    <row r="729" spans="3:3" ht="15.75" customHeight="1">
      <c r="C729" s="46"/>
    </row>
    <row r="730" spans="3:3" ht="15.75" customHeight="1">
      <c r="C730" s="46"/>
    </row>
    <row r="731" spans="3:3" ht="15.75" customHeight="1">
      <c r="C731" s="46"/>
    </row>
    <row r="732" spans="3:3" ht="15.75" customHeight="1">
      <c r="C732" s="46"/>
    </row>
    <row r="733" spans="3:3" ht="15.75" customHeight="1">
      <c r="C733" s="46"/>
    </row>
    <row r="734" spans="3:3" ht="15.75" customHeight="1">
      <c r="C734" s="46"/>
    </row>
    <row r="735" spans="3:3" ht="15.75" customHeight="1">
      <c r="C735" s="46"/>
    </row>
    <row r="736" spans="3:3" ht="15.75" customHeight="1">
      <c r="C736" s="46"/>
    </row>
    <row r="737" spans="3:3" ht="15.75" customHeight="1">
      <c r="C737" s="46"/>
    </row>
    <row r="738" spans="3:3" ht="15.75" customHeight="1">
      <c r="C738" s="46"/>
    </row>
    <row r="739" spans="3:3" ht="15.75" customHeight="1">
      <c r="C739" s="46"/>
    </row>
    <row r="740" spans="3:3" ht="15.75" customHeight="1">
      <c r="C740" s="46"/>
    </row>
    <row r="741" spans="3:3" ht="15.75" customHeight="1">
      <c r="C741" s="46"/>
    </row>
    <row r="742" spans="3:3" ht="15.75" customHeight="1">
      <c r="C742" s="46"/>
    </row>
    <row r="743" spans="3:3" ht="15.75" customHeight="1">
      <c r="C743" s="46"/>
    </row>
    <row r="744" spans="3:3" ht="15.75" customHeight="1">
      <c r="C744" s="46"/>
    </row>
    <row r="745" spans="3:3" ht="15.75" customHeight="1">
      <c r="C745" s="46"/>
    </row>
    <row r="746" spans="3:3" ht="15.75" customHeight="1">
      <c r="C746" s="46"/>
    </row>
    <row r="747" spans="3:3" ht="15.75" customHeight="1">
      <c r="C747" s="46"/>
    </row>
    <row r="748" spans="3:3" ht="15.75" customHeight="1">
      <c r="C748" s="46"/>
    </row>
    <row r="749" spans="3:3" ht="15.75" customHeight="1">
      <c r="C749" s="46"/>
    </row>
    <row r="750" spans="3:3" ht="15.75" customHeight="1">
      <c r="C750" s="46"/>
    </row>
    <row r="751" spans="3:3" ht="15.75" customHeight="1">
      <c r="C751" s="46"/>
    </row>
    <row r="752" spans="3:3" ht="15.75" customHeight="1">
      <c r="C752" s="46"/>
    </row>
    <row r="753" spans="3:3" ht="15.75" customHeight="1">
      <c r="C753" s="46"/>
    </row>
    <row r="754" spans="3:3" ht="15.75" customHeight="1">
      <c r="C754" s="46"/>
    </row>
    <row r="755" spans="3:3" ht="15.75" customHeight="1">
      <c r="C755" s="46"/>
    </row>
    <row r="756" spans="3:3" ht="15.75" customHeight="1">
      <c r="C756" s="46"/>
    </row>
    <row r="757" spans="3:3" ht="15.75" customHeight="1">
      <c r="C757" s="46"/>
    </row>
    <row r="758" spans="3:3" ht="15.75" customHeight="1">
      <c r="C758" s="46"/>
    </row>
    <row r="759" spans="3:3" ht="15.75" customHeight="1">
      <c r="C759" s="46"/>
    </row>
    <row r="760" spans="3:3" ht="15.75" customHeight="1">
      <c r="C760" s="46"/>
    </row>
    <row r="761" spans="3:3" ht="15.75" customHeight="1">
      <c r="C761" s="46"/>
    </row>
    <row r="762" spans="3:3" ht="15.75" customHeight="1">
      <c r="C762" s="46"/>
    </row>
    <row r="763" spans="3:3" ht="15.75" customHeight="1">
      <c r="C763" s="46"/>
    </row>
    <row r="764" spans="3:3" ht="15.75" customHeight="1">
      <c r="C764" s="46"/>
    </row>
    <row r="765" spans="3:3" ht="15.75" customHeight="1">
      <c r="C765" s="46"/>
    </row>
    <row r="766" spans="3:3" ht="15.75" customHeight="1">
      <c r="C766" s="46"/>
    </row>
    <row r="767" spans="3:3" ht="15.75" customHeight="1">
      <c r="C767" s="46"/>
    </row>
    <row r="768" spans="3:3" ht="15.75" customHeight="1">
      <c r="C768" s="46"/>
    </row>
    <row r="769" spans="3:3" ht="15.75" customHeight="1">
      <c r="C769" s="46"/>
    </row>
    <row r="770" spans="3:3" ht="15.75" customHeight="1">
      <c r="C770" s="46"/>
    </row>
    <row r="771" spans="3:3" ht="15.75" customHeight="1">
      <c r="C771" s="46"/>
    </row>
    <row r="772" spans="3:3" ht="15.75" customHeight="1">
      <c r="C772" s="46"/>
    </row>
    <row r="773" spans="3:3" ht="15.75" customHeight="1">
      <c r="C773" s="46"/>
    </row>
    <row r="774" spans="3:3" ht="15.75" customHeight="1">
      <c r="C774" s="46"/>
    </row>
    <row r="775" spans="3:3" ht="15.75" customHeight="1">
      <c r="C775" s="46"/>
    </row>
    <row r="776" spans="3:3" ht="15.75" customHeight="1">
      <c r="C776" s="46"/>
    </row>
    <row r="777" spans="3:3" ht="15.75" customHeight="1">
      <c r="C777" s="46"/>
    </row>
    <row r="778" spans="3:3" ht="15.75" customHeight="1">
      <c r="C778" s="46"/>
    </row>
    <row r="779" spans="3:3" ht="15.75" customHeight="1">
      <c r="C779" s="46"/>
    </row>
    <row r="780" spans="3:3" ht="15.75" customHeight="1">
      <c r="C780" s="46"/>
    </row>
    <row r="781" spans="3:3" ht="15.75" customHeight="1">
      <c r="C781" s="46"/>
    </row>
    <row r="782" spans="3:3" ht="15.75" customHeight="1">
      <c r="C782" s="46"/>
    </row>
    <row r="783" spans="3:3" ht="15.75" customHeight="1">
      <c r="C783" s="46"/>
    </row>
    <row r="784" spans="3:3" ht="15.75" customHeight="1">
      <c r="C784" s="46"/>
    </row>
    <row r="785" spans="3:3" ht="15.75" customHeight="1">
      <c r="C785" s="46"/>
    </row>
    <row r="786" spans="3:3" ht="15.75" customHeight="1">
      <c r="C786" s="46"/>
    </row>
    <row r="787" spans="3:3" ht="15.75" customHeight="1">
      <c r="C787" s="46"/>
    </row>
    <row r="788" spans="3:3" ht="15.75" customHeight="1">
      <c r="C788" s="46"/>
    </row>
    <row r="789" spans="3:3" ht="15.75" customHeight="1">
      <c r="C789" s="46"/>
    </row>
    <row r="790" spans="3:3" ht="15.75" customHeight="1">
      <c r="C790" s="46"/>
    </row>
    <row r="791" spans="3:3" ht="15.75" customHeight="1">
      <c r="C791" s="46"/>
    </row>
    <row r="792" spans="3:3" ht="15.75" customHeight="1">
      <c r="C792" s="46"/>
    </row>
    <row r="793" spans="3:3" ht="15.75" customHeight="1">
      <c r="C793" s="46"/>
    </row>
    <row r="794" spans="3:3" ht="15.75" customHeight="1">
      <c r="C794" s="46"/>
    </row>
    <row r="795" spans="3:3" ht="15.75" customHeight="1">
      <c r="C795" s="46"/>
    </row>
    <row r="796" spans="3:3" ht="15.75" customHeight="1">
      <c r="C796" s="46"/>
    </row>
    <row r="797" spans="3:3" ht="15.75" customHeight="1">
      <c r="C797" s="46"/>
    </row>
    <row r="798" spans="3:3" ht="15.75" customHeight="1">
      <c r="C798" s="46"/>
    </row>
    <row r="799" spans="3:3" ht="15.75" customHeight="1">
      <c r="C799" s="46"/>
    </row>
    <row r="800" spans="3:3" ht="15.75" customHeight="1">
      <c r="C800" s="46"/>
    </row>
    <row r="801" spans="3:3" ht="15.75" customHeight="1">
      <c r="C801" s="46"/>
    </row>
    <row r="802" spans="3:3" ht="15.75" customHeight="1">
      <c r="C802" s="46"/>
    </row>
    <row r="803" spans="3:3" ht="15.75" customHeight="1">
      <c r="C803" s="46"/>
    </row>
    <row r="804" spans="3:3" ht="15.75" customHeight="1">
      <c r="C804" s="46"/>
    </row>
    <row r="805" spans="3:3" ht="15.75" customHeight="1">
      <c r="C805" s="46"/>
    </row>
    <row r="806" spans="3:3" ht="15.75" customHeight="1">
      <c r="C806" s="46"/>
    </row>
    <row r="807" spans="3:3" ht="15.75" customHeight="1">
      <c r="C807" s="46"/>
    </row>
    <row r="808" spans="3:3" ht="15.75" customHeight="1">
      <c r="C808" s="46"/>
    </row>
    <row r="809" spans="3:3" ht="15.75" customHeight="1">
      <c r="C809" s="46"/>
    </row>
    <row r="810" spans="3:3" ht="15.75" customHeight="1">
      <c r="C810" s="46"/>
    </row>
    <row r="811" spans="3:3" ht="15.75" customHeight="1">
      <c r="C811" s="46"/>
    </row>
    <row r="812" spans="3:3" ht="15.75" customHeight="1">
      <c r="C812" s="46"/>
    </row>
    <row r="813" spans="3:3" ht="15.75" customHeight="1">
      <c r="C813" s="46"/>
    </row>
    <row r="814" spans="3:3" ht="15.75" customHeight="1">
      <c r="C814" s="46"/>
    </row>
    <row r="815" spans="3:3" ht="15.75" customHeight="1">
      <c r="C815" s="46"/>
    </row>
    <row r="816" spans="3:3" ht="15.75" customHeight="1">
      <c r="C816" s="46"/>
    </row>
    <row r="817" spans="3:3" ht="15.75" customHeight="1">
      <c r="C817" s="46"/>
    </row>
    <row r="818" spans="3:3" ht="15.75" customHeight="1">
      <c r="C818" s="46"/>
    </row>
    <row r="819" spans="3:3" ht="15.75" customHeight="1">
      <c r="C819" s="46"/>
    </row>
    <row r="820" spans="3:3" ht="15.75" customHeight="1">
      <c r="C820" s="46"/>
    </row>
    <row r="821" spans="3:3" ht="15.75" customHeight="1">
      <c r="C821" s="46"/>
    </row>
    <row r="822" spans="3:3" ht="15.75" customHeight="1">
      <c r="C822" s="46"/>
    </row>
    <row r="823" spans="3:3" ht="15.75" customHeight="1">
      <c r="C823" s="46"/>
    </row>
    <row r="824" spans="3:3" ht="15.75" customHeight="1">
      <c r="C824" s="46"/>
    </row>
    <row r="825" spans="3:3" ht="15.75" customHeight="1">
      <c r="C825" s="46"/>
    </row>
    <row r="826" spans="3:3" ht="15.75" customHeight="1">
      <c r="C826" s="46"/>
    </row>
    <row r="827" spans="3:3" ht="15.75" customHeight="1">
      <c r="C827" s="46"/>
    </row>
    <row r="828" spans="3:3" ht="15.75" customHeight="1">
      <c r="C828" s="46"/>
    </row>
    <row r="829" spans="3:3" ht="15.75" customHeight="1">
      <c r="C829" s="46"/>
    </row>
    <row r="830" spans="3:3" ht="15.75" customHeight="1">
      <c r="C830" s="46"/>
    </row>
    <row r="831" spans="3:3" ht="15.75" customHeight="1">
      <c r="C831" s="46"/>
    </row>
    <row r="832" spans="3:3" ht="15.75" customHeight="1">
      <c r="C832" s="46"/>
    </row>
    <row r="833" spans="3:3" ht="15.75" customHeight="1">
      <c r="C833" s="46"/>
    </row>
    <row r="834" spans="3:3" ht="15.75" customHeight="1">
      <c r="C834" s="46"/>
    </row>
    <row r="835" spans="3:3" ht="15.75" customHeight="1">
      <c r="C835" s="46"/>
    </row>
    <row r="836" spans="3:3" ht="15.75" customHeight="1">
      <c r="C836" s="46"/>
    </row>
    <row r="837" spans="3:3" ht="15.75" customHeight="1">
      <c r="C837" s="46"/>
    </row>
    <row r="838" spans="3:3" ht="15.75" customHeight="1">
      <c r="C838" s="46"/>
    </row>
    <row r="839" spans="3:3" ht="15.75" customHeight="1">
      <c r="C839" s="46"/>
    </row>
    <row r="840" spans="3:3" ht="15.75" customHeight="1">
      <c r="C840" s="46"/>
    </row>
    <row r="841" spans="3:3" ht="15.75" customHeight="1">
      <c r="C841" s="46"/>
    </row>
    <row r="842" spans="3:3" ht="15.75" customHeight="1">
      <c r="C842" s="46"/>
    </row>
    <row r="843" spans="3:3" ht="15.75" customHeight="1">
      <c r="C843" s="46"/>
    </row>
    <row r="844" spans="3:3" ht="15.75" customHeight="1">
      <c r="C844" s="46"/>
    </row>
    <row r="845" spans="3:3" ht="15.75" customHeight="1">
      <c r="C845" s="46"/>
    </row>
    <row r="846" spans="3:3" ht="15.75" customHeight="1">
      <c r="C846" s="46"/>
    </row>
    <row r="847" spans="3:3" ht="15.75" customHeight="1">
      <c r="C847" s="46"/>
    </row>
    <row r="848" spans="3:3" ht="15.75" customHeight="1">
      <c r="C848" s="46"/>
    </row>
    <row r="849" spans="3:3" ht="15.75" customHeight="1">
      <c r="C849" s="46"/>
    </row>
    <row r="850" spans="3:3" ht="15.75" customHeight="1">
      <c r="C850" s="46"/>
    </row>
    <row r="851" spans="3:3" ht="15.75" customHeight="1">
      <c r="C851" s="46"/>
    </row>
    <row r="852" spans="3:3" ht="15.75" customHeight="1">
      <c r="C852" s="46"/>
    </row>
    <row r="853" spans="3:3" ht="15.75" customHeight="1">
      <c r="C853" s="46"/>
    </row>
    <row r="854" spans="3:3" ht="15.75" customHeight="1">
      <c r="C854" s="46"/>
    </row>
    <row r="855" spans="3:3" ht="15.75" customHeight="1">
      <c r="C855" s="46"/>
    </row>
    <row r="856" spans="3:3" ht="15.75" customHeight="1">
      <c r="C856" s="46"/>
    </row>
    <row r="857" spans="3:3" ht="15.75" customHeight="1">
      <c r="C857" s="46"/>
    </row>
    <row r="858" spans="3:3" ht="15.75" customHeight="1">
      <c r="C858" s="46"/>
    </row>
    <row r="859" spans="3:3" ht="15.75" customHeight="1">
      <c r="C859" s="46"/>
    </row>
    <row r="860" spans="3:3" ht="15.75" customHeight="1">
      <c r="C860" s="46"/>
    </row>
    <row r="861" spans="3:3" ht="15.75" customHeight="1">
      <c r="C861" s="46"/>
    </row>
    <row r="862" spans="3:3" ht="15.75" customHeight="1">
      <c r="C862" s="46"/>
    </row>
    <row r="863" spans="3:3" ht="15.75" customHeight="1">
      <c r="C863" s="46"/>
    </row>
    <row r="864" spans="3:3" ht="15.75" customHeight="1">
      <c r="C864" s="46"/>
    </row>
    <row r="865" spans="3:3" ht="15.75" customHeight="1">
      <c r="C865" s="46"/>
    </row>
    <row r="866" spans="3:3" ht="15.75" customHeight="1">
      <c r="C866" s="46"/>
    </row>
    <row r="867" spans="3:3" ht="15.75" customHeight="1">
      <c r="C867" s="46"/>
    </row>
    <row r="868" spans="3:3" ht="15.75" customHeight="1">
      <c r="C868" s="46"/>
    </row>
    <row r="869" spans="3:3" ht="15.75" customHeight="1">
      <c r="C869" s="46"/>
    </row>
    <row r="870" spans="3:3" ht="15.75" customHeight="1">
      <c r="C870" s="46"/>
    </row>
    <row r="871" spans="3:3" ht="15.75" customHeight="1">
      <c r="C871" s="46"/>
    </row>
    <row r="872" spans="3:3" ht="15.75" customHeight="1">
      <c r="C872" s="46"/>
    </row>
    <row r="873" spans="3:3" ht="15.75" customHeight="1">
      <c r="C873" s="46"/>
    </row>
    <row r="874" spans="3:3" ht="15.75" customHeight="1">
      <c r="C874" s="46"/>
    </row>
    <row r="875" spans="3:3" ht="15.75" customHeight="1">
      <c r="C875" s="46"/>
    </row>
    <row r="876" spans="3:3" ht="15.75" customHeight="1">
      <c r="C876" s="46"/>
    </row>
    <row r="877" spans="3:3" ht="15.75" customHeight="1">
      <c r="C877" s="46"/>
    </row>
    <row r="878" spans="3:3" ht="15.75" customHeight="1">
      <c r="C878" s="46"/>
    </row>
    <row r="879" spans="3:3" ht="15.75" customHeight="1">
      <c r="C879" s="46"/>
    </row>
    <row r="880" spans="3:3" ht="15.75" customHeight="1">
      <c r="C880" s="46"/>
    </row>
    <row r="881" spans="3:3" ht="15.75" customHeight="1">
      <c r="C881" s="46"/>
    </row>
    <row r="882" spans="3:3" ht="15.75" customHeight="1">
      <c r="C882" s="46"/>
    </row>
    <row r="883" spans="3:3" ht="15.75" customHeight="1">
      <c r="C883" s="46"/>
    </row>
    <row r="884" spans="3:3" ht="15.75" customHeight="1">
      <c r="C884" s="46"/>
    </row>
    <row r="885" spans="3:3" ht="15.75" customHeight="1">
      <c r="C885" s="46"/>
    </row>
    <row r="886" spans="3:3" ht="15.75" customHeight="1">
      <c r="C886" s="46"/>
    </row>
    <row r="887" spans="3:3" ht="15.75" customHeight="1">
      <c r="C887" s="46"/>
    </row>
    <row r="888" spans="3:3" ht="15.75" customHeight="1">
      <c r="C888" s="46"/>
    </row>
    <row r="889" spans="3:3" ht="15.75" customHeight="1">
      <c r="C889" s="46"/>
    </row>
    <row r="890" spans="3:3" ht="15.75" customHeight="1">
      <c r="C890" s="46"/>
    </row>
    <row r="891" spans="3:3" ht="15.75" customHeight="1">
      <c r="C891" s="46"/>
    </row>
    <row r="892" spans="3:3" ht="15.75" customHeight="1">
      <c r="C892" s="46"/>
    </row>
    <row r="893" spans="3:3" ht="15.75" customHeight="1">
      <c r="C893" s="46"/>
    </row>
    <row r="894" spans="3:3" ht="15.75" customHeight="1">
      <c r="C894" s="46"/>
    </row>
    <row r="895" spans="3:3" ht="15.75" customHeight="1">
      <c r="C895" s="46"/>
    </row>
    <row r="896" spans="3:3" ht="15.75" customHeight="1">
      <c r="C896" s="46"/>
    </row>
    <row r="897" spans="3:3" ht="15.75" customHeight="1">
      <c r="C897" s="46"/>
    </row>
    <row r="898" spans="3:3" ht="15.75" customHeight="1">
      <c r="C898" s="46"/>
    </row>
    <row r="899" spans="3:3" ht="15.75" customHeight="1">
      <c r="C899" s="46"/>
    </row>
    <row r="900" spans="3:3" ht="15.75" customHeight="1">
      <c r="C900" s="46"/>
    </row>
    <row r="901" spans="3:3" ht="15.75" customHeight="1">
      <c r="C901" s="46"/>
    </row>
    <row r="902" spans="3:3" ht="15.75" customHeight="1">
      <c r="C902" s="46"/>
    </row>
    <row r="903" spans="3:3" ht="15.75" customHeight="1">
      <c r="C903" s="46"/>
    </row>
    <row r="904" spans="3:3" ht="15.75" customHeight="1">
      <c r="C904" s="46"/>
    </row>
    <row r="905" spans="3:3" ht="15.75" customHeight="1">
      <c r="C905" s="46"/>
    </row>
    <row r="906" spans="3:3" ht="15.75" customHeight="1">
      <c r="C906" s="46"/>
    </row>
    <row r="907" spans="3:3" ht="15.75" customHeight="1">
      <c r="C907" s="46"/>
    </row>
    <row r="908" spans="3:3" ht="15.75" customHeight="1">
      <c r="C908" s="46"/>
    </row>
    <row r="909" spans="3:3" ht="15.75" customHeight="1">
      <c r="C909" s="46"/>
    </row>
    <row r="910" spans="3:3" ht="15.75" customHeight="1">
      <c r="C910" s="46"/>
    </row>
    <row r="911" spans="3:3" ht="15.75" customHeight="1">
      <c r="C911" s="46"/>
    </row>
    <row r="912" spans="3:3" ht="15.75" customHeight="1">
      <c r="C912" s="46"/>
    </row>
    <row r="913" spans="3:3" ht="15.75" customHeight="1">
      <c r="C913" s="46"/>
    </row>
    <row r="914" spans="3:3" ht="15.75" customHeight="1">
      <c r="C914" s="46"/>
    </row>
    <row r="915" spans="3:3" ht="15.75" customHeight="1">
      <c r="C915" s="46"/>
    </row>
    <row r="916" spans="3:3" ht="15.75" customHeight="1">
      <c r="C916" s="46"/>
    </row>
    <row r="917" spans="3:3" ht="15.75" customHeight="1">
      <c r="C917" s="46"/>
    </row>
    <row r="918" spans="3:3" ht="15.75" customHeight="1">
      <c r="C918" s="46"/>
    </row>
    <row r="919" spans="3:3" ht="15.75" customHeight="1">
      <c r="C919" s="46"/>
    </row>
    <row r="920" spans="3:3" ht="15.75" customHeight="1">
      <c r="C920" s="46"/>
    </row>
    <row r="921" spans="3:3" ht="15.75" customHeight="1">
      <c r="C921" s="46"/>
    </row>
    <row r="922" spans="3:3" ht="15.75" customHeight="1">
      <c r="C922" s="46"/>
    </row>
    <row r="923" spans="3:3" ht="15.75" customHeight="1">
      <c r="C923" s="46"/>
    </row>
    <row r="924" spans="3:3" ht="15.75" customHeight="1">
      <c r="C924" s="46"/>
    </row>
    <row r="925" spans="3:3" ht="15.75" customHeight="1">
      <c r="C925" s="46"/>
    </row>
    <row r="926" spans="3:3" ht="15.75" customHeight="1">
      <c r="C926" s="46"/>
    </row>
    <row r="927" spans="3:3" ht="15.75" customHeight="1">
      <c r="C927" s="46"/>
    </row>
    <row r="928" spans="3:3" ht="15.75" customHeight="1">
      <c r="C928" s="46"/>
    </row>
    <row r="929" spans="3:3" ht="15.75" customHeight="1">
      <c r="C929" s="46"/>
    </row>
    <row r="930" spans="3:3" ht="15.75" customHeight="1">
      <c r="C930" s="46"/>
    </row>
    <row r="931" spans="3:3" ht="15.75" customHeight="1">
      <c r="C931" s="46"/>
    </row>
    <row r="932" spans="3:3" ht="15.75" customHeight="1">
      <c r="C932" s="46"/>
    </row>
    <row r="933" spans="3:3" ht="15.75" customHeight="1">
      <c r="C933" s="46"/>
    </row>
    <row r="934" spans="3:3" ht="15.75" customHeight="1">
      <c r="C934" s="46"/>
    </row>
    <row r="935" spans="3:3" ht="15.75" customHeight="1">
      <c r="C935" s="46"/>
    </row>
    <row r="936" spans="3:3" ht="15.75" customHeight="1">
      <c r="C936" s="46"/>
    </row>
    <row r="937" spans="3:3" ht="15.75" customHeight="1">
      <c r="C937" s="46"/>
    </row>
    <row r="938" spans="3:3" ht="15.75" customHeight="1">
      <c r="C938" s="46"/>
    </row>
    <row r="939" spans="3:3" ht="15.75" customHeight="1">
      <c r="C939" s="46"/>
    </row>
    <row r="940" spans="3:3" ht="15.75" customHeight="1">
      <c r="C940" s="46"/>
    </row>
    <row r="941" spans="3:3" ht="15.75" customHeight="1">
      <c r="C941" s="46"/>
    </row>
    <row r="942" spans="3:3" ht="15.75" customHeight="1">
      <c r="C942" s="46"/>
    </row>
    <row r="943" spans="3:3" ht="15.75" customHeight="1">
      <c r="C943" s="46"/>
    </row>
    <row r="944" spans="3:3" ht="15.75" customHeight="1">
      <c r="C944" s="46"/>
    </row>
    <row r="945" spans="3:3" ht="15.75" customHeight="1">
      <c r="C945" s="46"/>
    </row>
    <row r="946" spans="3:3" ht="15.75" customHeight="1">
      <c r="C946" s="46"/>
    </row>
    <row r="947" spans="3:3" ht="15.75" customHeight="1">
      <c r="C947" s="46"/>
    </row>
    <row r="948" spans="3:3" ht="15.75" customHeight="1">
      <c r="C948" s="46"/>
    </row>
    <row r="949" spans="3:3" ht="15.75" customHeight="1">
      <c r="C949" s="46"/>
    </row>
    <row r="950" spans="3:3" ht="15.75" customHeight="1">
      <c r="C950" s="46"/>
    </row>
    <row r="951" spans="3:3" ht="15.75" customHeight="1">
      <c r="C951" s="46"/>
    </row>
    <row r="952" spans="3:3" ht="15.75" customHeight="1">
      <c r="C952" s="46"/>
    </row>
    <row r="953" spans="3:3" ht="15.75" customHeight="1">
      <c r="C953" s="46"/>
    </row>
    <row r="954" spans="3:3" ht="15.75" customHeight="1">
      <c r="C954" s="46"/>
    </row>
    <row r="955" spans="3:3" ht="15.75" customHeight="1">
      <c r="C955" s="46"/>
    </row>
    <row r="956" spans="3:3" ht="15.75" customHeight="1">
      <c r="C956" s="46"/>
    </row>
    <row r="957" spans="3:3" ht="15.75" customHeight="1">
      <c r="C957" s="46"/>
    </row>
    <row r="958" spans="3:3" ht="15.75" customHeight="1">
      <c r="C958" s="46"/>
    </row>
    <row r="959" spans="3:3" ht="15.75" customHeight="1">
      <c r="C959" s="46"/>
    </row>
    <row r="960" spans="3:3" ht="15.75" customHeight="1">
      <c r="C960" s="46"/>
    </row>
    <row r="961" spans="3:3" ht="15.75" customHeight="1">
      <c r="C961" s="46"/>
    </row>
    <row r="962" spans="3:3" ht="15.75" customHeight="1">
      <c r="C962" s="46"/>
    </row>
    <row r="963" spans="3:3" ht="15.75" customHeight="1">
      <c r="C963" s="46"/>
    </row>
    <row r="964" spans="3:3" ht="15.75" customHeight="1">
      <c r="C964" s="46"/>
    </row>
    <row r="965" spans="3:3" ht="15.75" customHeight="1">
      <c r="C965" s="46"/>
    </row>
    <row r="966" spans="3:3" ht="15.75" customHeight="1">
      <c r="C966" s="46"/>
    </row>
    <row r="967" spans="3:3" ht="15.75" customHeight="1">
      <c r="C967" s="46"/>
    </row>
    <row r="968" spans="3:3" ht="15.75" customHeight="1">
      <c r="C968" s="46"/>
    </row>
    <row r="969" spans="3:3" ht="15.75" customHeight="1">
      <c r="C969" s="46"/>
    </row>
    <row r="970" spans="3:3" ht="15.75" customHeight="1">
      <c r="C970" s="46"/>
    </row>
    <row r="971" spans="3:3" ht="15.75" customHeight="1">
      <c r="C971" s="46"/>
    </row>
    <row r="972" spans="3:3" ht="15.75" customHeight="1">
      <c r="C972" s="46"/>
    </row>
    <row r="973" spans="3:3" ht="15.75" customHeight="1">
      <c r="C973" s="46"/>
    </row>
    <row r="974" spans="3:3" ht="15.75" customHeight="1">
      <c r="C974" s="46"/>
    </row>
    <row r="975" spans="3:3" ht="15.75" customHeight="1">
      <c r="C975" s="46"/>
    </row>
    <row r="976" spans="3:3" ht="15.75" customHeight="1">
      <c r="C976" s="46"/>
    </row>
    <row r="977" spans="3:3" ht="15.75" customHeight="1">
      <c r="C977" s="46"/>
    </row>
    <row r="978" spans="3:3" ht="15.75" customHeight="1">
      <c r="C978" s="46"/>
    </row>
    <row r="979" spans="3:3" ht="15.75" customHeight="1">
      <c r="C979" s="46"/>
    </row>
    <row r="980" spans="3:3" ht="15.75" customHeight="1">
      <c r="C980" s="46"/>
    </row>
    <row r="981" spans="3:3" ht="15.75" customHeight="1">
      <c r="C981" s="46"/>
    </row>
    <row r="982" spans="3:3" ht="15.75" customHeight="1">
      <c r="C982" s="46"/>
    </row>
    <row r="983" spans="3:3" ht="15.75" customHeight="1">
      <c r="C983" s="46"/>
    </row>
    <row r="984" spans="3:3" ht="15.75" customHeight="1">
      <c r="C984" s="46"/>
    </row>
    <row r="985" spans="3:3" ht="15.75" customHeight="1">
      <c r="C985" s="46"/>
    </row>
    <row r="986" spans="3:3" ht="15.75" customHeight="1">
      <c r="C986" s="46"/>
    </row>
    <row r="987" spans="3:3" ht="15.75" customHeight="1">
      <c r="C987" s="46"/>
    </row>
    <row r="988" spans="3:3" ht="15.75" customHeight="1">
      <c r="C988" s="46"/>
    </row>
    <row r="989" spans="3:3" ht="15.75" customHeight="1">
      <c r="C989" s="46"/>
    </row>
    <row r="990" spans="3:3" ht="15.75" customHeight="1">
      <c r="C990" s="46"/>
    </row>
    <row r="991" spans="3:3" ht="15.75" customHeight="1">
      <c r="C991" s="46"/>
    </row>
    <row r="992" spans="3:3" ht="15.75" customHeight="1">
      <c r="C992" s="46"/>
    </row>
    <row r="993" spans="3:3" ht="15.75" customHeight="1">
      <c r="C993" s="46"/>
    </row>
    <row r="994" spans="3:3" ht="15.75" customHeight="1">
      <c r="C994" s="46"/>
    </row>
    <row r="995" spans="3:3" ht="15.75" customHeight="1">
      <c r="C995" s="46"/>
    </row>
    <row r="996" spans="3:3" ht="15.75" customHeight="1">
      <c r="C996" s="46"/>
    </row>
    <row r="997" spans="3:3" ht="15.75" customHeight="1">
      <c r="C997" s="46"/>
    </row>
    <row r="998" spans="3:3" ht="15.75" customHeight="1">
      <c r="C998" s="46"/>
    </row>
    <row r="999" spans="3:3" ht="15.75" customHeight="1">
      <c r="C999" s="46"/>
    </row>
    <row r="1000" spans="3:3" ht="15.75" customHeight="1">
      <c r="C1000" s="46"/>
    </row>
    <row r="1001" spans="3:3" ht="15.75" customHeight="1">
      <c r="C1001" s="46"/>
    </row>
    <row r="1002" spans="3:3" ht="15.75" customHeight="1">
      <c r="C1002" s="46"/>
    </row>
  </sheetData>
  <pageMargins left="0.7" right="0.7" top="0.75" bottom="0.75" header="0" footer="0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outlinePr summaryBelow="0" summaryRight="0"/>
  </sheetPr>
  <dimension ref="A1:Z1013"/>
  <sheetViews>
    <sheetView workbookViewId="0">
      <selection activeCell="E34" sqref="E34"/>
    </sheetView>
  </sheetViews>
  <sheetFormatPr defaultColWidth="12.5703125" defaultRowHeight="15" customHeight="1"/>
  <cols>
    <col min="1" max="1" width="16.5703125" customWidth="1"/>
    <col min="2" max="2" width="21.42578125" customWidth="1"/>
    <col min="3" max="3" width="12.7109375" customWidth="1"/>
    <col min="4" max="4" width="11.5703125" customWidth="1"/>
    <col min="5" max="5" width="10.140625" customWidth="1"/>
    <col min="6" max="6" width="11.5703125" customWidth="1"/>
    <col min="7" max="7" width="9.5703125" customWidth="1"/>
    <col min="8" max="8" width="12.7109375" customWidth="1"/>
    <col min="9" max="9" width="16.5703125" customWidth="1"/>
    <col min="10" max="10" width="21.42578125" customWidth="1"/>
    <col min="11" max="11" width="15.140625" customWidth="1"/>
    <col min="12" max="12" width="11.5703125" customWidth="1"/>
    <col min="13" max="26" width="14.42578125" customWidth="1"/>
  </cols>
  <sheetData>
    <row r="1" spans="1:26" ht="33" customHeight="1" thickTop="1">
      <c r="A1" s="52" t="s">
        <v>140</v>
      </c>
      <c r="B1" s="53" t="s">
        <v>141</v>
      </c>
      <c r="C1" s="54" t="s">
        <v>142</v>
      </c>
      <c r="D1" s="55"/>
      <c r="E1" s="56" t="s">
        <v>143</v>
      </c>
      <c r="F1" s="56" t="s">
        <v>144</v>
      </c>
      <c r="G1" s="55"/>
      <c r="H1" s="404" t="s">
        <v>145</v>
      </c>
      <c r="I1" s="375"/>
      <c r="J1" s="376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13.5" customHeight="1">
      <c r="A2" s="414" t="s">
        <v>270</v>
      </c>
      <c r="B2" s="61" t="s">
        <v>146</v>
      </c>
      <c r="C2" s="62">
        <v>1140</v>
      </c>
      <c r="D2" s="50"/>
      <c r="E2" s="123">
        <f>COUNTIF(Formules!$AX$17:$AX$506,B2)</f>
        <v>0</v>
      </c>
      <c r="F2" s="134">
        <f t="shared" ref="F2:F37" si="0">C2*E2</f>
        <v>0</v>
      </c>
      <c r="G2" s="60"/>
      <c r="H2" s="59"/>
      <c r="I2" s="60"/>
      <c r="J2" s="29"/>
      <c r="K2" s="29"/>
      <c r="L2" s="29"/>
    </row>
    <row r="3" spans="1:26" ht="13.5" customHeight="1">
      <c r="A3" s="415"/>
      <c r="B3" s="61" t="s">
        <v>147</v>
      </c>
      <c r="C3" s="62">
        <v>1320</v>
      </c>
      <c r="D3" s="50"/>
      <c r="E3" s="124">
        <f>COUNTIF(Formules!$AX$17:$AX$506,B3)</f>
        <v>0</v>
      </c>
      <c r="F3" s="135">
        <f t="shared" si="0"/>
        <v>0</v>
      </c>
      <c r="G3" s="64"/>
      <c r="H3" s="29"/>
      <c r="I3" s="64"/>
      <c r="J3" s="29"/>
      <c r="K3" s="29"/>
      <c r="L3" s="29"/>
    </row>
    <row r="4" spans="1:26" ht="13.5" customHeight="1">
      <c r="A4" s="320" t="s">
        <v>271</v>
      </c>
      <c r="B4" s="61" t="s">
        <v>148</v>
      </c>
      <c r="C4" s="62">
        <v>2800</v>
      </c>
      <c r="D4" s="50"/>
      <c r="E4" s="124">
        <f>COUNTIF(Formules!$AX$17:$AX$506,B4)</f>
        <v>0</v>
      </c>
      <c r="F4" s="135">
        <f t="shared" si="0"/>
        <v>0</v>
      </c>
      <c r="G4" s="64"/>
      <c r="H4" s="29"/>
      <c r="I4" s="64"/>
      <c r="J4" s="29"/>
      <c r="K4" s="29"/>
      <c r="L4" s="29"/>
    </row>
    <row r="5" spans="1:26" ht="13.5" customHeight="1">
      <c r="A5" s="302"/>
      <c r="B5" s="292"/>
      <c r="C5" s="293"/>
      <c r="D5" s="294"/>
      <c r="E5" s="124">
        <f>COUNTIF(Formules!$AX$17:$AX$506,B5)</f>
        <v>0</v>
      </c>
      <c r="F5" s="135">
        <f t="shared" si="0"/>
        <v>0</v>
      </c>
      <c r="G5" s="64"/>
      <c r="H5" s="29"/>
      <c r="I5" s="64"/>
      <c r="J5" s="29"/>
      <c r="K5" s="29"/>
      <c r="L5" s="29"/>
    </row>
    <row r="6" spans="1:26" ht="13.5" customHeight="1">
      <c r="A6" s="302"/>
      <c r="B6" s="292"/>
      <c r="C6" s="293"/>
      <c r="D6" s="294"/>
      <c r="E6" s="124">
        <f>COUNTIF(Formules!$AX$17:$AX$506,B6)</f>
        <v>0</v>
      </c>
      <c r="F6" s="135">
        <f t="shared" si="0"/>
        <v>0</v>
      </c>
      <c r="G6" s="64"/>
      <c r="H6" s="29"/>
      <c r="I6" s="64"/>
      <c r="J6" s="29"/>
      <c r="K6" s="29"/>
      <c r="L6" s="29"/>
    </row>
    <row r="7" spans="1:26" ht="13.5" customHeight="1">
      <c r="A7" s="302"/>
      <c r="B7" s="292"/>
      <c r="C7" s="293"/>
      <c r="D7" s="294"/>
      <c r="E7" s="124">
        <f>COUNTIF(Formules!$AX$17:$AX$506,B7)</f>
        <v>0</v>
      </c>
      <c r="F7" s="135">
        <f t="shared" si="0"/>
        <v>0</v>
      </c>
      <c r="G7" s="64"/>
      <c r="H7" s="29"/>
      <c r="I7" s="64"/>
      <c r="J7" s="29"/>
      <c r="K7" s="29"/>
      <c r="L7" s="29"/>
    </row>
    <row r="8" spans="1:26" ht="13.5" customHeight="1">
      <c r="A8" s="302"/>
      <c r="B8" s="292"/>
      <c r="C8" s="293"/>
      <c r="D8" s="294"/>
      <c r="E8" s="124">
        <f>COUNTIF(Formules!$AX$17:$AX$506,B8)</f>
        <v>0</v>
      </c>
      <c r="F8" s="135">
        <f t="shared" si="0"/>
        <v>0</v>
      </c>
      <c r="G8" s="64"/>
      <c r="H8" s="29"/>
      <c r="I8" s="64"/>
      <c r="J8" s="29"/>
      <c r="K8" s="29"/>
      <c r="L8" s="29"/>
    </row>
    <row r="9" spans="1:26" ht="13.5" customHeight="1">
      <c r="A9" s="302"/>
      <c r="B9" s="292"/>
      <c r="C9" s="293"/>
      <c r="D9" s="294"/>
      <c r="E9" s="125">
        <f>COUNTIF(Formules!$AX$17:$AX$506,B9)</f>
        <v>0</v>
      </c>
      <c r="F9" s="136">
        <f t="shared" si="0"/>
        <v>0</v>
      </c>
      <c r="G9" s="65">
        <f>SUM(E2:E9)</f>
        <v>0</v>
      </c>
      <c r="H9" s="29"/>
      <c r="I9" s="64"/>
      <c r="J9" s="29"/>
      <c r="K9" s="29"/>
      <c r="L9" s="29"/>
    </row>
    <row r="10" spans="1:26" ht="13.5" customHeight="1">
      <c r="A10" s="414" t="s">
        <v>270</v>
      </c>
      <c r="B10" s="61" t="s">
        <v>149</v>
      </c>
      <c r="C10" s="62">
        <v>1051.25</v>
      </c>
      <c r="D10" s="50"/>
      <c r="E10" s="123">
        <f>COUNTIF(Formules!$AX$17:$AX$506,B10)</f>
        <v>0</v>
      </c>
      <c r="F10" s="134">
        <f t="shared" si="0"/>
        <v>0</v>
      </c>
      <c r="G10" s="60"/>
      <c r="H10" s="29"/>
      <c r="I10" s="64"/>
      <c r="J10" s="29"/>
      <c r="K10" s="29"/>
      <c r="L10" s="29"/>
    </row>
    <row r="11" spans="1:26" ht="13.5" customHeight="1">
      <c r="A11" s="415"/>
      <c r="B11" s="61" t="s">
        <v>150</v>
      </c>
      <c r="C11" s="62">
        <v>1231.25</v>
      </c>
      <c r="D11" s="50"/>
      <c r="E11" s="124">
        <f>COUNTIF(Formules!$AX$17:$AX$506,B11)</f>
        <v>0</v>
      </c>
      <c r="F11" s="135">
        <f t="shared" si="0"/>
        <v>0</v>
      </c>
      <c r="G11" s="64"/>
      <c r="H11" s="29"/>
      <c r="I11" s="64"/>
      <c r="J11" s="29"/>
      <c r="K11" s="29"/>
      <c r="L11" s="29"/>
    </row>
    <row r="12" spans="1:26" ht="13.5" customHeight="1">
      <c r="A12" s="320" t="s">
        <v>271</v>
      </c>
      <c r="B12" s="61" t="s">
        <v>151</v>
      </c>
      <c r="C12" s="62">
        <v>2631.83</v>
      </c>
      <c r="D12" s="50"/>
      <c r="E12" s="124">
        <f>COUNTIF(Formules!$AX$17:$AX$506,B12)</f>
        <v>0</v>
      </c>
      <c r="F12" s="135">
        <f t="shared" si="0"/>
        <v>0</v>
      </c>
      <c r="G12" s="64"/>
      <c r="H12" s="29"/>
      <c r="I12" s="64"/>
      <c r="J12" s="29"/>
      <c r="K12" s="29"/>
      <c r="L12" s="29"/>
    </row>
    <row r="13" spans="1:26" ht="13.5" customHeight="1">
      <c r="A13" s="302"/>
      <c r="B13" s="292"/>
      <c r="C13" s="293"/>
      <c r="D13" s="294"/>
      <c r="E13" s="124">
        <f>COUNTIF(Formules!$AX$17:$AX$506,B13)</f>
        <v>0</v>
      </c>
      <c r="F13" s="135">
        <f t="shared" si="0"/>
        <v>0</v>
      </c>
      <c r="G13" s="64"/>
      <c r="H13" s="29"/>
      <c r="I13" s="64"/>
      <c r="J13" s="29"/>
      <c r="K13" s="29"/>
      <c r="L13" s="29"/>
    </row>
    <row r="14" spans="1:26" ht="13.5" customHeight="1">
      <c r="A14" s="302"/>
      <c r="B14" s="292"/>
      <c r="C14" s="293"/>
      <c r="D14" s="294"/>
      <c r="E14" s="124">
        <f>COUNTIF(Formules!$AX$17:$AX$506,B14)</f>
        <v>0</v>
      </c>
      <c r="F14" s="135">
        <f t="shared" si="0"/>
        <v>0</v>
      </c>
      <c r="G14" s="64"/>
      <c r="H14" s="29"/>
      <c r="I14" s="64"/>
      <c r="J14" s="29"/>
      <c r="K14" s="29"/>
      <c r="L14" s="29"/>
    </row>
    <row r="15" spans="1:26" ht="13.5" customHeight="1">
      <c r="A15" s="303"/>
      <c r="B15" s="292"/>
      <c r="C15" s="293"/>
      <c r="D15" s="294"/>
      <c r="E15" s="124">
        <f>COUNTIF(Formules!$AX$17:$AX$506,B15)</f>
        <v>0</v>
      </c>
      <c r="F15" s="135">
        <f t="shared" si="0"/>
        <v>0</v>
      </c>
      <c r="G15" s="64"/>
      <c r="H15" s="29"/>
      <c r="I15" s="64"/>
      <c r="J15" s="29"/>
      <c r="K15" s="29"/>
      <c r="L15" s="29"/>
    </row>
    <row r="16" spans="1:26" ht="13.5" customHeight="1">
      <c r="A16" s="302"/>
      <c r="B16" s="292"/>
      <c r="C16" s="293"/>
      <c r="D16" s="294"/>
      <c r="E16" s="124">
        <f>COUNTIF(Formules!$AX$17:$AX$506,B16)</f>
        <v>0</v>
      </c>
      <c r="F16" s="135">
        <f t="shared" si="0"/>
        <v>0</v>
      </c>
      <c r="G16" s="64"/>
      <c r="H16" s="29"/>
      <c r="I16" s="64"/>
      <c r="J16" s="29"/>
      <c r="K16" s="29"/>
      <c r="L16" s="29"/>
    </row>
    <row r="17" spans="1:26" ht="13.5" customHeight="1">
      <c r="A17" s="302"/>
      <c r="B17" s="295"/>
      <c r="C17" s="296"/>
      <c r="D17" s="294"/>
      <c r="E17" s="125">
        <f>COUNTIF(Formules!$AX$17:$AX$506,B17)</f>
        <v>0</v>
      </c>
      <c r="F17" s="136">
        <f t="shared" si="0"/>
        <v>0</v>
      </c>
      <c r="G17" s="65">
        <f>SUM(E10:E17)</f>
        <v>0</v>
      </c>
      <c r="H17" s="29"/>
      <c r="I17" s="64"/>
      <c r="J17" s="29"/>
      <c r="K17" s="29"/>
      <c r="L17" s="29"/>
    </row>
    <row r="18" spans="1:26" ht="13.5" customHeight="1">
      <c r="A18" s="57"/>
      <c r="B18" s="57"/>
      <c r="C18" s="58"/>
      <c r="D18" s="60"/>
      <c r="E18" s="123"/>
      <c r="F18" s="134"/>
      <c r="G18" s="60"/>
      <c r="H18" s="29"/>
      <c r="I18" s="64"/>
      <c r="J18" s="29"/>
      <c r="K18" s="29"/>
      <c r="L18" s="29"/>
    </row>
    <row r="19" spans="1:26" ht="13.5" customHeight="1">
      <c r="A19" s="66"/>
      <c r="B19" s="66"/>
      <c r="C19" s="67"/>
      <c r="D19" s="68"/>
      <c r="E19" s="125"/>
      <c r="F19" s="136"/>
      <c r="G19" s="65"/>
      <c r="H19" s="69">
        <f>SUM(E2:E19)</f>
        <v>0</v>
      </c>
      <c r="I19" s="68">
        <f>' Peticions ET'!K4</f>
        <v>0</v>
      </c>
      <c r="J19" s="63">
        <f>Formules!AZ13</f>
        <v>0</v>
      </c>
      <c r="K19" s="63">
        <f>SUM(F2:F19)</f>
        <v>0</v>
      </c>
      <c r="L19" s="29"/>
    </row>
    <row r="20" spans="1:26" ht="13.5" customHeight="1">
      <c r="A20" s="323" t="s">
        <v>272</v>
      </c>
      <c r="B20" s="57" t="s">
        <v>246</v>
      </c>
      <c r="C20" s="58">
        <v>1220</v>
      </c>
      <c r="D20" s="163"/>
      <c r="E20" s="126">
        <f>COUNTIF(Formules!$AS$17:$AS$506,B20)</f>
        <v>0</v>
      </c>
      <c r="F20" s="134">
        <f t="shared" si="0"/>
        <v>0</v>
      </c>
      <c r="G20" s="71"/>
      <c r="H20" s="70"/>
      <c r="I20" s="71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3"/>
      <c r="Y20" s="73"/>
      <c r="Z20" s="73"/>
    </row>
    <row r="21" spans="1:26" ht="13.5" customHeight="1">
      <c r="A21" s="321" t="s">
        <v>273</v>
      </c>
      <c r="B21" s="61" t="s">
        <v>247</v>
      </c>
      <c r="C21" s="62">
        <v>1220</v>
      </c>
      <c r="D21" s="29"/>
      <c r="E21" s="127">
        <f>COUNTIF(Formules!$AS$17:$AS$506,B21)</f>
        <v>0</v>
      </c>
      <c r="F21" s="135">
        <f t="shared" si="0"/>
        <v>0</v>
      </c>
      <c r="G21" s="64"/>
      <c r="H21" s="29"/>
      <c r="I21" s="64"/>
      <c r="J21" s="29"/>
      <c r="K21" s="29"/>
      <c r="L21" s="29"/>
    </row>
    <row r="22" spans="1:26" ht="13.5" customHeight="1">
      <c r="A22" s="302"/>
      <c r="B22" s="292"/>
      <c r="C22" s="293"/>
      <c r="D22" s="297"/>
      <c r="E22" s="127">
        <f>COUNTIF(Formules!$AS$17:$AS$506,B22)</f>
        <v>0</v>
      </c>
      <c r="F22" s="135">
        <f t="shared" si="0"/>
        <v>0</v>
      </c>
      <c r="G22" s="64"/>
      <c r="H22" s="29"/>
      <c r="I22" s="64"/>
      <c r="J22" s="29"/>
      <c r="K22" s="29"/>
      <c r="L22" s="29"/>
    </row>
    <row r="23" spans="1:26" ht="13.5" customHeight="1">
      <c r="A23" s="302"/>
      <c r="B23" s="292"/>
      <c r="C23" s="293"/>
      <c r="D23" s="297"/>
      <c r="E23" s="127">
        <f>COUNTIF(Formules!$AS$17:$AS$506,B23)</f>
        <v>0</v>
      </c>
      <c r="F23" s="135">
        <f t="shared" si="0"/>
        <v>0</v>
      </c>
      <c r="G23" s="64"/>
      <c r="H23" s="29"/>
      <c r="I23" s="64"/>
      <c r="J23" s="29"/>
      <c r="K23" s="29"/>
      <c r="L23" s="29"/>
    </row>
    <row r="24" spans="1:26" ht="13.5" customHeight="1">
      <c r="A24" s="302"/>
      <c r="B24" s="292"/>
      <c r="C24" s="293"/>
      <c r="D24" s="298"/>
      <c r="E24" s="127">
        <f>COUNTIF(Formules!$AS$17:$AS$506,B24)</f>
        <v>0</v>
      </c>
      <c r="F24" s="135">
        <f t="shared" si="0"/>
        <v>0</v>
      </c>
      <c r="G24" s="75"/>
      <c r="H24" s="55"/>
      <c r="I24" s="7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13.5" customHeight="1">
      <c r="A25" s="302"/>
      <c r="B25" s="292"/>
      <c r="C25" s="293"/>
      <c r="D25" s="297"/>
      <c r="E25" s="128">
        <f>COUNTIF(Formules!$AS$17:$AS$506,B25)</f>
        <v>0</v>
      </c>
      <c r="F25" s="136">
        <f t="shared" si="0"/>
        <v>0</v>
      </c>
      <c r="G25" s="65">
        <f>SUM(E20:E25)</f>
        <v>0</v>
      </c>
      <c r="H25" s="29"/>
      <c r="I25" s="64"/>
      <c r="J25" s="29"/>
      <c r="K25" s="29"/>
      <c r="L25" s="29"/>
    </row>
    <row r="26" spans="1:26" ht="13.5" customHeight="1">
      <c r="A26" s="323" t="s">
        <v>272</v>
      </c>
      <c r="B26" s="61" t="s">
        <v>248</v>
      </c>
      <c r="C26" s="62">
        <v>1133</v>
      </c>
      <c r="D26" s="29"/>
      <c r="E26" s="126">
        <f>COUNTIF(Formules!$AS$17:$AS$506,B26)</f>
        <v>0</v>
      </c>
      <c r="F26" s="134">
        <f t="shared" si="0"/>
        <v>0</v>
      </c>
      <c r="G26" s="60"/>
      <c r="H26" s="29"/>
      <c r="I26" s="64"/>
      <c r="J26" s="29"/>
      <c r="K26" s="29"/>
      <c r="L26" s="29"/>
    </row>
    <row r="27" spans="1:26" ht="13.5" customHeight="1">
      <c r="A27" s="321" t="s">
        <v>273</v>
      </c>
      <c r="B27" s="61" t="s">
        <v>249</v>
      </c>
      <c r="C27" s="62">
        <v>1133</v>
      </c>
      <c r="D27" s="29"/>
      <c r="E27" s="127">
        <f>COUNTIF(Formules!$AS$17:$AS$506,B27)</f>
        <v>0</v>
      </c>
      <c r="F27" s="135">
        <f t="shared" si="0"/>
        <v>0</v>
      </c>
      <c r="G27" s="64"/>
      <c r="H27" s="29"/>
      <c r="I27" s="64"/>
      <c r="J27" s="29"/>
      <c r="K27" s="29"/>
      <c r="L27" s="29"/>
    </row>
    <row r="28" spans="1:26" ht="13.5" customHeight="1">
      <c r="A28" s="302"/>
      <c r="B28" s="292"/>
      <c r="C28" s="293"/>
      <c r="D28" s="297"/>
      <c r="E28" s="127">
        <f>COUNTIF(Formules!$AS$17:$AS$506,B28)</f>
        <v>0</v>
      </c>
      <c r="F28" s="135">
        <f t="shared" si="0"/>
        <v>0</v>
      </c>
      <c r="G28" s="64"/>
      <c r="H28" s="29"/>
      <c r="I28" s="64"/>
      <c r="J28" s="29"/>
      <c r="K28" s="29"/>
      <c r="L28" s="29"/>
    </row>
    <row r="29" spans="1:26" ht="13.5" customHeight="1">
      <c r="A29" s="302"/>
      <c r="B29" s="292"/>
      <c r="C29" s="293"/>
      <c r="D29" s="297"/>
      <c r="E29" s="127">
        <f>COUNTIF(Formules!$AS$17:$AS$506,B29)</f>
        <v>0</v>
      </c>
      <c r="F29" s="135">
        <f t="shared" si="0"/>
        <v>0</v>
      </c>
      <c r="G29" s="64"/>
      <c r="H29" s="29"/>
      <c r="I29" s="64"/>
      <c r="J29" s="29"/>
      <c r="K29" s="29"/>
      <c r="L29" s="29"/>
    </row>
    <row r="30" spans="1:26" ht="13.5" customHeight="1">
      <c r="A30" s="302"/>
      <c r="B30" s="292"/>
      <c r="C30" s="293"/>
      <c r="D30" s="297"/>
      <c r="E30" s="127">
        <f>COUNTIF(Formules!$AS$17:$AS$506,B30)</f>
        <v>0</v>
      </c>
      <c r="F30" s="135">
        <f t="shared" si="0"/>
        <v>0</v>
      </c>
      <c r="G30" s="64"/>
      <c r="H30" s="29"/>
      <c r="I30" s="64"/>
      <c r="J30" s="29"/>
      <c r="K30" s="29"/>
      <c r="L30" s="29"/>
    </row>
    <row r="31" spans="1:26" ht="13.5" customHeight="1">
      <c r="A31" s="303"/>
      <c r="B31" s="299"/>
      <c r="C31" s="300"/>
      <c r="D31" s="301"/>
      <c r="E31" s="128">
        <f>COUNTIF(Formules!$AS$17:$AS$506,B31)</f>
        <v>0</v>
      </c>
      <c r="F31" s="136">
        <f t="shared" si="0"/>
        <v>0</v>
      </c>
      <c r="G31" s="76">
        <f>SUM(E26:E31)</f>
        <v>0</v>
      </c>
      <c r="H31" s="77">
        <f>SUM(E20:E31)</f>
        <v>0</v>
      </c>
      <c r="I31" s="78">
        <f>' Peticions ET'!F4</f>
        <v>0</v>
      </c>
      <c r="J31" s="63">
        <f>Formules!AT13</f>
        <v>0</v>
      </c>
      <c r="K31" s="79">
        <f>SUM(F20:F31)</f>
        <v>0</v>
      </c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spans="1:26" ht="13.5" customHeight="1">
      <c r="A32" s="410" t="s">
        <v>274</v>
      </c>
      <c r="B32" s="57" t="s">
        <v>152</v>
      </c>
      <c r="C32" s="62">
        <v>1569</v>
      </c>
      <c r="D32" s="59"/>
      <c r="E32" s="123">
        <f>COUNTIF(Formules!$BG$17:$BG$506,B32)</f>
        <v>0</v>
      </c>
      <c r="F32" s="134">
        <f t="shared" si="0"/>
        <v>0</v>
      </c>
      <c r="G32" s="60"/>
      <c r="H32" s="59"/>
      <c r="I32" s="60"/>
      <c r="J32" s="29"/>
      <c r="K32" s="29"/>
      <c r="L32" s="29"/>
    </row>
    <row r="33" spans="1:12" ht="13.5" customHeight="1">
      <c r="A33" s="411"/>
      <c r="B33" s="61" t="s">
        <v>254</v>
      </c>
      <c r="C33" s="62">
        <v>1520</v>
      </c>
      <c r="D33" s="29"/>
      <c r="E33" s="123">
        <f>COUNTIF(Formules!$BG$17:$BG$506,B33)</f>
        <v>0</v>
      </c>
      <c r="F33" s="135">
        <f t="shared" si="0"/>
        <v>0</v>
      </c>
      <c r="G33" s="64"/>
      <c r="H33" s="29"/>
      <c r="I33" s="64"/>
      <c r="J33" s="29"/>
      <c r="K33" s="29"/>
      <c r="L33" s="29"/>
    </row>
    <row r="34" spans="1:12" ht="13.5" customHeight="1">
      <c r="A34" s="411"/>
      <c r="B34" s="61" t="s">
        <v>255</v>
      </c>
      <c r="C34" s="62">
        <v>2259</v>
      </c>
      <c r="D34" s="29"/>
      <c r="E34" s="123">
        <f>COUNTIF(Formules!$BG$17:$BG$506,B34)</f>
        <v>0</v>
      </c>
      <c r="F34" s="136">
        <f t="shared" si="0"/>
        <v>0</v>
      </c>
      <c r="G34" s="65">
        <f>SUM(E32:E34)</f>
        <v>0</v>
      </c>
      <c r="H34" s="29"/>
      <c r="I34" s="64"/>
      <c r="J34" s="29"/>
      <c r="K34" s="29"/>
      <c r="L34" s="29"/>
    </row>
    <row r="35" spans="1:12" ht="13.5" customHeight="1">
      <c r="A35" s="411"/>
      <c r="B35" s="61" t="s">
        <v>153</v>
      </c>
      <c r="C35" s="62">
        <v>2079</v>
      </c>
      <c r="D35" s="29"/>
      <c r="E35" s="123">
        <f>COUNTIF(Formules!$BG$17:$BG$506,B35)</f>
        <v>0</v>
      </c>
      <c r="F35" s="134">
        <f t="shared" si="0"/>
        <v>0</v>
      </c>
      <c r="G35" s="60"/>
      <c r="H35" s="29"/>
      <c r="I35" s="64"/>
      <c r="J35" s="29"/>
      <c r="K35" s="29"/>
      <c r="L35" s="29"/>
    </row>
    <row r="36" spans="1:12" ht="13.5" customHeight="1">
      <c r="A36" s="304"/>
      <c r="B36" s="299"/>
      <c r="C36" s="300"/>
      <c r="D36" s="80"/>
      <c r="E36" s="123">
        <f>COUNTIF(Formules!$BG$17:$BG$506,B36)</f>
        <v>0</v>
      </c>
      <c r="F36" s="136">
        <f t="shared" si="0"/>
        <v>0</v>
      </c>
      <c r="G36" s="65">
        <f>SUM(E35:E36)</f>
        <v>0</v>
      </c>
      <c r="H36" s="69">
        <f>SUM(E32:E36)</f>
        <v>0</v>
      </c>
      <c r="I36" s="68">
        <f>' Peticions ET'!P4</f>
        <v>0</v>
      </c>
      <c r="J36" s="63">
        <f>Formules!BH13</f>
        <v>0</v>
      </c>
      <c r="K36" s="63">
        <f>SUM(F32:F36)</f>
        <v>0</v>
      </c>
      <c r="L36" s="29"/>
    </row>
    <row r="37" spans="1:12" ht="13.5" customHeight="1">
      <c r="A37" s="133"/>
      <c r="B37" s="81"/>
      <c r="C37" s="82"/>
      <c r="D37" s="83"/>
      <c r="E37" s="129"/>
      <c r="F37" s="137">
        <f t="shared" si="0"/>
        <v>0</v>
      </c>
      <c r="G37" s="83"/>
      <c r="H37" s="84">
        <f>E37</f>
        <v>0</v>
      </c>
      <c r="I37" s="85"/>
      <c r="J37" s="63"/>
      <c r="K37" s="29"/>
      <c r="L37" s="29"/>
    </row>
    <row r="38" spans="1:12" ht="13.5" customHeight="1" thickBot="1">
      <c r="A38" s="29"/>
      <c r="B38" s="29"/>
      <c r="C38" s="29"/>
      <c r="D38" s="29"/>
      <c r="E38" s="130">
        <f>SUM(E2:E37)</f>
        <v>0</v>
      </c>
      <c r="F38" s="138">
        <f>SUM(F2:F37)</f>
        <v>0</v>
      </c>
      <c r="G38" s="29"/>
      <c r="H38" s="87">
        <f>H36+H31+H19+H37</f>
        <v>0</v>
      </c>
      <c r="I38" s="86">
        <f>Formules!AT13+Formules!AZ13+Formules!BH13</f>
        <v>0</v>
      </c>
      <c r="J38" s="86">
        <f>SUM(J2:J37)</f>
        <v>0</v>
      </c>
      <c r="K38" s="29"/>
      <c r="L38" s="29"/>
    </row>
    <row r="39" spans="1:12" ht="15.75" customHeight="1" thickBot="1"/>
    <row r="40" spans="1:12" ht="30" customHeight="1" thickTop="1">
      <c r="A40" s="52"/>
      <c r="B40" s="88" t="s">
        <v>8</v>
      </c>
      <c r="C40" s="89" t="s">
        <v>142</v>
      </c>
      <c r="E40" s="56" t="s">
        <v>143</v>
      </c>
      <c r="F40" s="56" t="s">
        <v>144</v>
      </c>
      <c r="H40" s="404" t="s">
        <v>145</v>
      </c>
      <c r="I40" s="375"/>
      <c r="J40" s="376"/>
    </row>
    <row r="41" spans="1:12" ht="15.75" customHeight="1">
      <c r="A41" s="416" t="s">
        <v>294</v>
      </c>
      <c r="B41" s="90" t="s">
        <v>256</v>
      </c>
      <c r="C41" s="62">
        <v>200</v>
      </c>
      <c r="D41" s="29"/>
      <c r="E41" s="122">
        <f>COUNTIFS(' Peticions ET'!$R$7:$R$495,"M1*",' Peticions ET'!$S$7:$S$495,"N*")+ COUNTIFS(' Peticions ET'!$R$7:$R$495,"M1*",' Peticions ET'!$S$7:$S$495,"")</f>
        <v>0</v>
      </c>
      <c r="F41" s="135">
        <f t="shared" ref="F41:F48" si="1">C41*E41</f>
        <v>0</v>
      </c>
      <c r="G41" s="29"/>
      <c r="H41" s="29"/>
      <c r="I41" s="29"/>
      <c r="J41" s="29"/>
      <c r="K41" s="29"/>
    </row>
    <row r="42" spans="1:12" ht="15.75" customHeight="1">
      <c r="A42" s="417"/>
      <c r="B42" s="90" t="s">
        <v>258</v>
      </c>
      <c r="C42" s="62">
        <v>242</v>
      </c>
      <c r="D42" s="29"/>
      <c r="E42" s="122">
        <f>COUNTIFS(' Peticions ET'!$R$7:$R$495,"M1*",' Peticions ET'!$S$7:$S$495,"S*")</f>
        <v>0</v>
      </c>
      <c r="F42" s="135">
        <f t="shared" si="1"/>
        <v>0</v>
      </c>
      <c r="G42" s="29"/>
      <c r="H42" s="29"/>
      <c r="I42" s="29"/>
      <c r="J42" s="29"/>
      <c r="K42" s="29"/>
    </row>
    <row r="43" spans="1:12" ht="15.75" customHeight="1">
      <c r="A43" s="417"/>
      <c r="B43" s="90" t="s">
        <v>257</v>
      </c>
      <c r="C43" s="62">
        <v>245</v>
      </c>
      <c r="D43" s="29"/>
      <c r="E43" s="122">
        <f>COUNTIFS(' Peticions ET'!$R$7:$R$495,"M2*",' Peticions ET'!$S$7:$S$495,"N*")+COUNTIFS(' Peticions ET'!$R$7:$R$495,"M2*",' Peticions ET'!$S$7:$S$495,"")</f>
        <v>0</v>
      </c>
      <c r="F43" s="135">
        <f t="shared" si="1"/>
        <v>0</v>
      </c>
      <c r="G43" s="29"/>
      <c r="H43" s="29"/>
      <c r="I43" s="29"/>
      <c r="J43" s="29"/>
      <c r="K43" s="29"/>
    </row>
    <row r="44" spans="1:12" ht="15.75" customHeight="1">
      <c r="A44" s="417"/>
      <c r="B44" s="90" t="s">
        <v>259</v>
      </c>
      <c r="C44" s="62">
        <v>281</v>
      </c>
      <c r="D44" s="29"/>
      <c r="E44" s="122">
        <f>COUNTIFS(' Peticions ET'!$R$7:$R$495,"M2*",' Peticions ET'!$S$7:$S$495,"S*")</f>
        <v>0</v>
      </c>
      <c r="F44" s="135">
        <f t="shared" si="1"/>
        <v>0</v>
      </c>
      <c r="G44" s="29"/>
      <c r="H44" s="29"/>
      <c r="I44" s="29"/>
      <c r="J44" s="29"/>
      <c r="K44" s="29"/>
    </row>
    <row r="45" spans="1:12" ht="15.75" customHeight="1">
      <c r="A45" s="417"/>
      <c r="B45" s="90" t="s">
        <v>260</v>
      </c>
      <c r="C45" s="62">
        <v>356</v>
      </c>
      <c r="D45" s="29"/>
      <c r="E45" s="122">
        <f>COUNTIFS(' Peticions ET'!$R$7:$R$495,"M3*",' Peticions ET'!$S$7:$S$495,"N*")+COUNTIFS(' Peticions ET'!$R$7:$R$495,"M3*",' Peticions ET'!$S$7:$S$495,"")</f>
        <v>0</v>
      </c>
      <c r="F45" s="135">
        <f t="shared" si="1"/>
        <v>0</v>
      </c>
      <c r="G45" s="29"/>
      <c r="H45" s="29"/>
      <c r="I45" s="29"/>
      <c r="J45" s="29"/>
      <c r="K45" s="29"/>
    </row>
    <row r="46" spans="1:12" ht="15.75" customHeight="1">
      <c r="A46" s="417"/>
      <c r="B46" s="91" t="s">
        <v>261</v>
      </c>
      <c r="C46" s="74">
        <v>381</v>
      </c>
      <c r="D46" s="29"/>
      <c r="E46" s="122">
        <f>COUNTIFS(' Peticions ET'!$R$7:$R$495,"M3*",' Peticions ET'!$S$7:$S$495,"S*")</f>
        <v>0</v>
      </c>
      <c r="F46" s="135">
        <f t="shared" si="1"/>
        <v>0</v>
      </c>
      <c r="G46" s="29"/>
      <c r="H46" s="29"/>
      <c r="I46" s="29"/>
      <c r="J46" s="29"/>
      <c r="K46" s="29"/>
    </row>
    <row r="47" spans="1:12" ht="15.75" customHeight="1">
      <c r="A47" s="417"/>
      <c r="B47" s="91" t="s">
        <v>266</v>
      </c>
      <c r="C47" s="74">
        <v>413</v>
      </c>
      <c r="D47" s="45"/>
      <c r="E47" s="122">
        <f>COUNTIFS(' Peticions ET'!$R$7:$R$495,"M4*",' Peticions ET'!$S$7:$S$495,"N*")+COUNTIFS(' Peticions ET'!$R$7:$R$495,"M4*",' Peticions ET'!$S$7:$S$495,"")</f>
        <v>0</v>
      </c>
      <c r="F47" s="135">
        <f t="shared" si="1"/>
        <v>0</v>
      </c>
      <c r="G47" s="45"/>
      <c r="H47" s="45"/>
      <c r="I47" s="45"/>
      <c r="J47" s="45"/>
      <c r="K47" s="45"/>
    </row>
    <row r="48" spans="1:12" ht="15.75" customHeight="1">
      <c r="A48" s="417"/>
      <c r="B48" s="91" t="s">
        <v>267</v>
      </c>
      <c r="C48" s="74">
        <v>432</v>
      </c>
      <c r="D48" s="45"/>
      <c r="E48" s="122">
        <f>COUNTIFS(' Peticions ET'!$R$7:$R$495,"M4*",' Peticions ET'!$S$7:$S$495,"S*")</f>
        <v>0</v>
      </c>
      <c r="F48" s="135">
        <f t="shared" si="1"/>
        <v>0</v>
      </c>
      <c r="G48" s="45"/>
      <c r="H48" s="45"/>
      <c r="I48" s="45"/>
      <c r="J48" s="45"/>
      <c r="K48" s="45"/>
    </row>
    <row r="49" spans="1:13" ht="15.75" customHeight="1">
      <c r="A49" s="308"/>
      <c r="B49" s="29"/>
      <c r="C49" s="29"/>
      <c r="D49" s="29"/>
      <c r="E49" s="129">
        <f>SUM(E41:E48)</f>
        <v>0</v>
      </c>
      <c r="F49" s="137">
        <f>SUM(F41:F48)</f>
        <v>0</v>
      </c>
      <c r="G49" s="29"/>
      <c r="H49" s="29">
        <f>' Peticions ET'!R4</f>
        <v>0</v>
      </c>
      <c r="I49" s="63">
        <f>Formules!BE13</f>
        <v>0</v>
      </c>
      <c r="J49" s="29"/>
      <c r="K49" s="29"/>
    </row>
    <row r="50" spans="1:13" ht="12.75" customHeight="1" thickBot="1">
      <c r="A50" s="418" t="s">
        <v>275</v>
      </c>
      <c r="B50" s="418"/>
      <c r="C50" s="418"/>
      <c r="D50" s="29"/>
      <c r="E50" s="130">
        <f>COUNTIF(' Peticions ET'!$S$7:$S$495,"S*")</f>
        <v>0</v>
      </c>
      <c r="F50" s="138">
        <f>C50*E50</f>
        <v>0</v>
      </c>
      <c r="G50" s="29"/>
      <c r="H50" s="29">
        <f>' Peticions ET'!S4</f>
        <v>0</v>
      </c>
      <c r="I50" s="45">
        <f>Formules!BF13</f>
        <v>0</v>
      </c>
      <c r="J50" s="29"/>
      <c r="K50" s="29"/>
    </row>
    <row r="51" spans="1:13" ht="15.75" customHeight="1" thickBot="1">
      <c r="A51" s="29"/>
      <c r="B51" s="92"/>
      <c r="C51" s="29"/>
      <c r="D51" s="29"/>
      <c r="E51" s="29"/>
      <c r="F51" s="29"/>
      <c r="G51" s="29"/>
      <c r="H51" s="29"/>
      <c r="I51" s="29"/>
      <c r="J51" s="29"/>
      <c r="K51" s="29"/>
    </row>
    <row r="52" spans="1:13" ht="27" customHeight="1" thickTop="1">
      <c r="A52" s="93"/>
      <c r="B52" s="94" t="s">
        <v>154</v>
      </c>
      <c r="C52" s="95" t="s">
        <v>142</v>
      </c>
      <c r="E52" s="56" t="s">
        <v>143</v>
      </c>
      <c r="F52" s="56" t="s">
        <v>144</v>
      </c>
    </row>
    <row r="53" spans="1:13" ht="15.75" customHeight="1">
      <c r="A53" s="406" t="s">
        <v>293</v>
      </c>
      <c r="B53" s="348" t="s">
        <v>155</v>
      </c>
      <c r="C53" s="349">
        <v>50</v>
      </c>
      <c r="D53" s="29"/>
      <c r="E53" s="122">
        <f>COUNTIF(' Peticions ET'!I7:I496,"S*") + COUNTIF(' Peticions ET'!N7:N496,"S*")</f>
        <v>0</v>
      </c>
      <c r="F53" s="63">
        <f>C53*E53</f>
        <v>0</v>
      </c>
      <c r="G53" s="29"/>
      <c r="H53" s="29"/>
      <c r="I53" s="63"/>
      <c r="J53" s="29"/>
      <c r="K53" s="29"/>
    </row>
    <row r="54" spans="1:13" ht="15.75" customHeight="1">
      <c r="A54" s="407"/>
      <c r="B54" s="348" t="s">
        <v>5</v>
      </c>
      <c r="C54" s="349">
        <v>28</v>
      </c>
      <c r="D54" s="29"/>
      <c r="E54" s="122">
        <f>COUNTIF(' Peticions ET'!J7:J496,"S*") + COUNTIF(' Peticions ET'!O7:O496,"S*")</f>
        <v>0</v>
      </c>
      <c r="F54" s="63">
        <f>C54*E54</f>
        <v>0</v>
      </c>
      <c r="G54" s="63"/>
      <c r="H54" s="29"/>
      <c r="I54" s="63"/>
      <c r="J54" s="29"/>
      <c r="K54" s="29"/>
    </row>
    <row r="55" spans="1:13" ht="15.75" customHeight="1">
      <c r="A55" s="400" t="s">
        <v>277</v>
      </c>
      <c r="B55" s="96" t="s">
        <v>155</v>
      </c>
      <c r="C55" s="97">
        <v>50</v>
      </c>
      <c r="D55" s="338"/>
      <c r="E55" s="341">
        <f>COUNTIFS(' Peticions ET'!N7:N787,"S*",' Peticions ET'!K7:K787,"&lt;&gt;ET3*")</f>
        <v>0</v>
      </c>
      <c r="F55" s="342">
        <f t="shared" ref="F55:F61" si="2">C55*E55</f>
        <v>0</v>
      </c>
      <c r="G55" s="63">
        <f>F55+F57+F59+F61</f>
        <v>0</v>
      </c>
      <c r="H55" s="45">
        <f>' Peticions ET'!I4+' Peticions ET'!N4</f>
        <v>0</v>
      </c>
      <c r="I55" s="63">
        <f>Formules!AV13+Formules!BB13</f>
        <v>0</v>
      </c>
      <c r="J55" s="45"/>
      <c r="K55" s="324">
        <f>E55+E57+E59+E61</f>
        <v>0</v>
      </c>
      <c r="M55" s="325">
        <f>F55+F57+F59+F61</f>
        <v>0</v>
      </c>
    </row>
    <row r="56" spans="1:13" ht="15.75" customHeight="1">
      <c r="A56" s="401"/>
      <c r="B56" s="343" t="s">
        <v>5</v>
      </c>
      <c r="C56" s="344">
        <v>28</v>
      </c>
      <c r="D56" s="345"/>
      <c r="E56" s="346">
        <f>COUNTIFS(' Peticions ET'!O7:O787,"S*",' Peticions ET'!K7:K787,"&lt;&gt;ET3*")</f>
        <v>0</v>
      </c>
      <c r="F56" s="347">
        <f t="shared" si="2"/>
        <v>0</v>
      </c>
      <c r="G56" s="63">
        <f>F56+F58+F60+F62</f>
        <v>0</v>
      </c>
      <c r="H56" s="45">
        <f>' Peticions ET'!J4+' Peticions ET'!O4</f>
        <v>0</v>
      </c>
      <c r="I56" s="63">
        <f>Formules!AW13+Formules!BA13</f>
        <v>0</v>
      </c>
      <c r="J56" s="45"/>
      <c r="K56" s="324">
        <f>E56+E58+E60+E62</f>
        <v>0</v>
      </c>
      <c r="M56" s="325">
        <f>F56+F58+F60+F62</f>
        <v>0</v>
      </c>
    </row>
    <row r="57" spans="1:13" ht="15.75" customHeight="1">
      <c r="A57" s="402" t="s">
        <v>278</v>
      </c>
      <c r="B57" s="96" t="s">
        <v>155</v>
      </c>
      <c r="C57" s="97">
        <v>50</v>
      </c>
      <c r="D57" s="338"/>
      <c r="E57" s="341">
        <f>COUNTIFS(' Peticions ET'!N7:N787,"S*",' Peticions ET'!K7:K787,"=ET3*")</f>
        <v>0</v>
      </c>
      <c r="F57" s="342">
        <f t="shared" si="2"/>
        <v>0</v>
      </c>
      <c r="G57" s="45"/>
      <c r="H57" s="324"/>
      <c r="I57" s="63"/>
      <c r="J57" s="45"/>
      <c r="K57" s="45"/>
    </row>
    <row r="58" spans="1:13" ht="15.75" customHeight="1">
      <c r="A58" s="401"/>
      <c r="B58" s="343" t="s">
        <v>5</v>
      </c>
      <c r="C58" s="344">
        <v>28</v>
      </c>
      <c r="D58" s="345"/>
      <c r="E58" s="346">
        <f>COUNTIFS(' Peticions ET'!O7:O787,"S*",' Peticions ET'!K7:K787,"=ET3*")</f>
        <v>0</v>
      </c>
      <c r="F58" s="347">
        <f t="shared" si="2"/>
        <v>0</v>
      </c>
      <c r="G58" s="45"/>
      <c r="H58" s="324"/>
      <c r="I58" s="63"/>
      <c r="J58" s="45"/>
      <c r="K58" s="45"/>
    </row>
    <row r="59" spans="1:13" ht="15.75" customHeight="1">
      <c r="A59" s="402" t="s">
        <v>279</v>
      </c>
      <c r="B59" s="96" t="s">
        <v>155</v>
      </c>
      <c r="C59" s="97">
        <v>50</v>
      </c>
      <c r="D59" s="338"/>
      <c r="E59" s="341">
        <f xml:space="preserve"> COUNTIFS(' Peticions ET'!I7:I787,"S*",' Peticions ET'!F7:F787,"=P2*")</f>
        <v>0</v>
      </c>
      <c r="F59" s="342">
        <f t="shared" si="2"/>
        <v>0</v>
      </c>
      <c r="G59" s="45"/>
      <c r="H59" s="324"/>
      <c r="I59" s="63"/>
      <c r="J59" s="45"/>
      <c r="K59" s="45"/>
    </row>
    <row r="60" spans="1:13" ht="15.75" customHeight="1">
      <c r="A60" s="401"/>
      <c r="B60" s="343" t="s">
        <v>5</v>
      </c>
      <c r="C60" s="344">
        <v>28</v>
      </c>
      <c r="D60" s="345"/>
      <c r="E60" s="346">
        <f xml:space="preserve"> COUNTIFS(' Peticions ET'!J7:J787,"S*",' Peticions ET'!F7:F787,"=P2*")</f>
        <v>0</v>
      </c>
      <c r="F60" s="347">
        <f t="shared" si="2"/>
        <v>0</v>
      </c>
      <c r="G60" s="45"/>
      <c r="H60" s="324"/>
      <c r="I60" s="63"/>
      <c r="J60" s="45"/>
      <c r="K60" s="45"/>
    </row>
    <row r="61" spans="1:13" ht="15.75" customHeight="1">
      <c r="A61" s="402" t="s">
        <v>280</v>
      </c>
      <c r="B61" s="96" t="s">
        <v>155</v>
      </c>
      <c r="C61" s="97">
        <v>50</v>
      </c>
      <c r="D61" s="338"/>
      <c r="E61" s="341">
        <f xml:space="preserve"> COUNTIFS(' Peticions ET'!I7:I787,"S*",' Peticions ET'!F7:F787,"=P1*")</f>
        <v>0</v>
      </c>
      <c r="F61" s="342">
        <f t="shared" si="2"/>
        <v>0</v>
      </c>
      <c r="G61" s="324">
        <f>E55+E57+E59+E61</f>
        <v>0</v>
      </c>
      <c r="H61" s="324"/>
      <c r="I61" s="63"/>
      <c r="J61" s="45"/>
      <c r="K61" s="45"/>
    </row>
    <row r="62" spans="1:13" ht="15.75" customHeight="1">
      <c r="A62" s="401"/>
      <c r="B62" s="343" t="s">
        <v>5</v>
      </c>
      <c r="C62" s="344">
        <v>28</v>
      </c>
      <c r="D62" s="345"/>
      <c r="E62" s="346">
        <f xml:space="preserve"> COUNTIFS(' Peticions ET'!J7:J787,"S*",' Peticions ET'!F7:F787,"=P1*")</f>
        <v>0</v>
      </c>
      <c r="F62" s="347">
        <f>C62*E62</f>
        <v>0</v>
      </c>
      <c r="G62" s="324">
        <f>E56+E58+E60+E62</f>
        <v>0</v>
      </c>
      <c r="H62" s="324"/>
      <c r="I62" s="63"/>
      <c r="J62" s="45"/>
      <c r="K62" s="45"/>
    </row>
    <row r="63" spans="1:13" ht="15.75" customHeight="1">
      <c r="A63" s="337" t="s">
        <v>272</v>
      </c>
      <c r="B63" s="96" t="s">
        <v>223</v>
      </c>
      <c r="C63" s="97">
        <v>250</v>
      </c>
      <c r="D63" s="338"/>
      <c r="E63" s="339">
        <f>COUNTIFS(' Peticions ET'!H7:H496,"S*", ' Peticions ET'!F7:F496,"P1*")</f>
        <v>0</v>
      </c>
      <c r="F63" s="340">
        <f>C63*E63</f>
        <v>0</v>
      </c>
      <c r="G63" s="29"/>
      <c r="H63" s="408">
        <f>' Peticions ET'!H4</f>
        <v>0</v>
      </c>
      <c r="I63" s="409">
        <f>Formules!AU13</f>
        <v>0</v>
      </c>
      <c r="J63" s="29"/>
      <c r="K63" s="29"/>
    </row>
    <row r="64" spans="1:13" ht="15.75" customHeight="1">
      <c r="A64" s="132" t="s">
        <v>273</v>
      </c>
      <c r="B64" s="96" t="s">
        <v>224</v>
      </c>
      <c r="C64" s="97">
        <v>250</v>
      </c>
      <c r="D64" s="29"/>
      <c r="E64" s="122">
        <f>COUNTIFS(' Peticions ET'!H7:H496,"S*", ' Peticions ET'!F7:F496,"P2*")</f>
        <v>0</v>
      </c>
      <c r="F64" s="63">
        <f>E64*C64</f>
        <v>0</v>
      </c>
      <c r="G64" s="29"/>
      <c r="H64" s="408"/>
      <c r="I64" s="409"/>
      <c r="J64" s="29"/>
      <c r="K64" s="29"/>
    </row>
    <row r="65" spans="1:26" ht="15.75" customHeight="1" thickBot="1">
      <c r="A65" s="305"/>
      <c r="B65" s="317"/>
      <c r="C65" s="318"/>
      <c r="D65" s="29"/>
      <c r="E65" s="122">
        <f>COUNTIFS(' Peticions ET'!H7:H496,"S*", ' Peticions ET'!F7:F496,"P3*")+COUNTIFS(' Peticions ET'!H7:H496,"S*", ' Peticions ET'!F7:F496,"")</f>
        <v>0</v>
      </c>
      <c r="F65" s="63"/>
      <c r="G65" s="29"/>
      <c r="H65" s="408"/>
      <c r="I65" s="409"/>
      <c r="J65" s="29"/>
      <c r="K65" s="29"/>
    </row>
    <row r="66" spans="1:26" ht="36" customHeight="1" thickTop="1">
      <c r="A66" s="93"/>
      <c r="B66" s="162" t="s">
        <v>156</v>
      </c>
      <c r="C66" s="161" t="s">
        <v>142</v>
      </c>
      <c r="D66" s="29"/>
      <c r="E66" s="56" t="s">
        <v>143</v>
      </c>
      <c r="F66" s="56" t="s">
        <v>144</v>
      </c>
      <c r="G66" s="29"/>
      <c r="H66" s="29"/>
      <c r="I66" s="63"/>
      <c r="J66" s="29"/>
      <c r="K66" s="29"/>
    </row>
    <row r="67" spans="1:26" ht="18" customHeight="1">
      <c r="A67" s="412" t="s">
        <v>274</v>
      </c>
      <c r="B67" s="131" t="s">
        <v>152</v>
      </c>
      <c r="C67" s="97">
        <v>93</v>
      </c>
      <c r="D67" s="29"/>
      <c r="E67" s="122">
        <f>COUNTIFS(' Peticions ET'!Q7:Q496,"S*", ' Peticions ET'!P7:P496,"Mini*")</f>
        <v>0</v>
      </c>
      <c r="F67" s="63">
        <f>C67*E67</f>
        <v>0</v>
      </c>
      <c r="G67" s="29"/>
      <c r="H67" s="29"/>
      <c r="I67" s="63"/>
      <c r="J67" s="29"/>
      <c r="K67" s="29"/>
    </row>
    <row r="68" spans="1:26" ht="18" customHeight="1">
      <c r="A68" s="413"/>
      <c r="B68" s="131" t="s">
        <v>254</v>
      </c>
      <c r="C68" s="97">
        <v>261</v>
      </c>
      <c r="D68" s="29"/>
      <c r="E68" s="122">
        <f>COUNTIFS(' Peticions ET'!Q7:Q496,"S*", ' Peticions ET'!P7:P496,"MAir*")</f>
        <v>0</v>
      </c>
      <c r="F68" s="63">
        <f>C68*E68</f>
        <v>0</v>
      </c>
      <c r="G68" s="29"/>
      <c r="H68" s="29"/>
      <c r="I68" s="63"/>
      <c r="J68" s="29"/>
      <c r="K68" s="29"/>
    </row>
    <row r="69" spans="1:26" ht="18" customHeight="1">
      <c r="A69" s="413"/>
      <c r="B69" s="131" t="s">
        <v>253</v>
      </c>
      <c r="C69" s="97">
        <v>261</v>
      </c>
      <c r="D69" s="29"/>
      <c r="E69" s="122">
        <f>COUNTIFS(' Peticions ET'!Q7:Q496,"S*", ' Peticions ET'!P7:P496,"Mpro*")</f>
        <v>0</v>
      </c>
      <c r="F69" s="63">
        <f>C69*E69</f>
        <v>0</v>
      </c>
      <c r="G69" s="29"/>
      <c r="H69" s="29"/>
      <c r="I69" s="63"/>
      <c r="J69" s="29"/>
      <c r="K69" s="29"/>
    </row>
    <row r="70" spans="1:26" ht="18" customHeight="1">
      <c r="A70" s="413"/>
      <c r="B70" s="131" t="s">
        <v>153</v>
      </c>
      <c r="C70" s="97">
        <v>186</v>
      </c>
      <c r="D70" s="29"/>
      <c r="E70" s="122">
        <f>COUNTIFS(' Peticions ET'!Q7:Q496,"S*", ' Peticions ET'!P7:P496,"iMac*")</f>
        <v>0</v>
      </c>
      <c r="F70" s="63">
        <f>C70*E70</f>
        <v>0</v>
      </c>
      <c r="G70" s="29"/>
      <c r="H70" s="29"/>
      <c r="I70" s="63"/>
      <c r="J70" s="29"/>
      <c r="K70" s="29"/>
    </row>
    <row r="71" spans="1:26" ht="15.75" customHeight="1" thickBot="1">
      <c r="A71" s="29"/>
      <c r="B71" s="29"/>
      <c r="C71" s="29"/>
      <c r="D71" s="29"/>
      <c r="E71" s="274">
        <f>SUM(E67:E70)</f>
        <v>0</v>
      </c>
      <c r="F71" s="119">
        <f>SUM(F67:F70)</f>
        <v>0</v>
      </c>
      <c r="G71" s="29"/>
      <c r="H71" s="29"/>
      <c r="I71" s="98">
        <f>Formules!BI13</f>
        <v>0</v>
      </c>
      <c r="J71" s="29"/>
      <c r="K71" s="29"/>
    </row>
    <row r="72" spans="1:26" ht="24" customHeight="1">
      <c r="A72" s="29"/>
      <c r="B72" s="29"/>
      <c r="C72" s="29"/>
      <c r="D72" s="29"/>
      <c r="E72" s="73"/>
      <c r="F72" s="120">
        <f>F71+F38+F49+F53+F54+F63+F64</f>
        <v>0</v>
      </c>
      <c r="G72" s="73"/>
      <c r="H72" s="73"/>
      <c r="I72" s="120">
        <f>SUM(I38:I71)</f>
        <v>0</v>
      </c>
      <c r="J72" s="120">
        <f>Formules!BL15</f>
        <v>0</v>
      </c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spans="1:26" ht="15" customHeight="1">
      <c r="A73" s="405" t="s">
        <v>170</v>
      </c>
      <c r="B73" s="405"/>
      <c r="C73" s="118" t="s">
        <v>171</v>
      </c>
      <c r="D73" s="118" t="s">
        <v>53</v>
      </c>
      <c r="E73" s="118" t="s">
        <v>236</v>
      </c>
    </row>
    <row r="74" spans="1:26" ht="15" customHeight="1">
      <c r="A74" s="132" t="s">
        <v>270</v>
      </c>
      <c r="B74" s="132" t="s">
        <v>146</v>
      </c>
      <c r="C74" s="122">
        <f>COUNTIFS(Formules!$AX$17:$AX$506,B74, Formules!$AY$17:$AY$506,"Compacte")</f>
        <v>0</v>
      </c>
      <c r="D74" s="122">
        <f>COUNTIFS(Formules!$AX$17:$AX$506,B74, Formules!$AY$17:$AY$506,"Minitorre")</f>
        <v>0</v>
      </c>
      <c r="E74" s="291">
        <f>COUNTIFS(Formules!$AX$17:$AX$506,B74, Formules!$AY$17:$AY$506,"?")</f>
        <v>0</v>
      </c>
    </row>
    <row r="75" spans="1:26" ht="15" customHeight="1">
      <c r="A75" s="132" t="s">
        <v>270</v>
      </c>
      <c r="B75" s="131" t="s">
        <v>147</v>
      </c>
      <c r="C75" s="122">
        <f>COUNTIFS(Formules!$AX$17:$AX$506,B75, Formules!$AY$17:$AY$506,"Compacte")</f>
        <v>0</v>
      </c>
      <c r="D75" s="122">
        <f>COUNTIFS(Formules!$AX$17:$AX$506,B75, Formules!$AY$17:$AY$506,"Minitorre")</f>
        <v>0</v>
      </c>
      <c r="E75" s="291">
        <f>COUNTIFS(Formules!$AX$17:$AX$506,B75, Formules!$AY$17:$AY$506,"?")</f>
        <v>0</v>
      </c>
    </row>
    <row r="76" spans="1:26" ht="15" customHeight="1">
      <c r="A76" s="132" t="s">
        <v>271</v>
      </c>
      <c r="B76" s="131" t="s">
        <v>148</v>
      </c>
      <c r="C76" s="122">
        <f>COUNTIFS(Formules!$AX$17:$AX$506,B76, Formules!$AY$17:$AY$506,"Compacte")</f>
        <v>0</v>
      </c>
      <c r="D76" s="122">
        <f>COUNTIFS(Formules!$AX$17:$AX$506,B76, Formules!$AY$17:$AY$506,"Minitorre")</f>
        <v>0</v>
      </c>
      <c r="E76" s="291">
        <f>COUNTIFS(Formules!$AX$17:$AX$506,B76, Formules!$AY$17:$AY$506,"?")</f>
        <v>0</v>
      </c>
    </row>
    <row r="77" spans="1:26" ht="15" customHeight="1">
      <c r="A77" s="305"/>
      <c r="B77" s="306"/>
      <c r="C77" s="307">
        <f>COUNTIFS(Formules!$AX$17:$AX$506,B77, Formules!$AY$17:$AY$506,"Compacte")</f>
        <v>0</v>
      </c>
      <c r="D77" s="307">
        <f>COUNTIFS(Formules!$AX$17:$AX$506,B77, Formules!$AY$17:$AY$506,"Minitorre")</f>
        <v>0</v>
      </c>
      <c r="E77" s="307">
        <f>COUNTIFS(Formules!$AX$17:$AX$506,B77, Formules!$AY$17:$AY$506,"?")</f>
        <v>0</v>
      </c>
    </row>
    <row r="78" spans="1:26" ht="15" customHeight="1">
      <c r="A78" s="305"/>
      <c r="B78" s="306"/>
      <c r="C78" s="307">
        <f>COUNTIFS(Formules!$AX$17:$AX$506,B78, Formules!$AY$17:$AY$506,"Compacte")</f>
        <v>0</v>
      </c>
      <c r="D78" s="307">
        <f>COUNTIFS(Formules!$AX$17:$AX$506,B78, Formules!$AY$17:$AY$506,"Minitorre")</f>
        <v>0</v>
      </c>
      <c r="E78" s="307">
        <f>COUNTIFS(Formules!$AX$17:$AX$506,B78, Formules!$AY$17:$AY$506,"?")</f>
        <v>0</v>
      </c>
    </row>
    <row r="79" spans="1:26" ht="15" customHeight="1">
      <c r="A79" s="305"/>
      <c r="B79" s="306"/>
      <c r="C79" s="307">
        <f>COUNTIFS(Formules!$AX$17:$AX$506,B79, Formules!$AY$17:$AY$506,"Compacte")</f>
        <v>0</v>
      </c>
      <c r="D79" s="307">
        <f>COUNTIFS(Formules!$AX$17:$AX$506,B79, Formules!$AY$17:$AY$506,"Minitorre")</f>
        <v>0</v>
      </c>
      <c r="E79" s="307">
        <f>COUNTIFS(Formules!$AX$17:$AX$506,B79, Formules!$AY$17:$AY$506,"?")</f>
        <v>0</v>
      </c>
    </row>
    <row r="80" spans="1:26" ht="15" customHeight="1">
      <c r="A80" s="305"/>
      <c r="B80" s="306"/>
      <c r="C80" s="307">
        <f>COUNTIFS(Formules!$AX$17:$AX$506,B80, Formules!$AY$17:$AY$506,"Compacte")</f>
        <v>0</v>
      </c>
      <c r="D80" s="307">
        <f>COUNTIFS(Formules!$AX$17:$AX$506,B80, Formules!$AY$17:$AY$506,"Minitorre")</f>
        <v>0</v>
      </c>
      <c r="E80" s="307">
        <f>COUNTIFS(Formules!$AX$17:$AX$506,B80, Formules!$AY$17:$AY$506,"?")</f>
        <v>0</v>
      </c>
      <c r="G80" s="290"/>
    </row>
    <row r="81" spans="1:26" ht="15" customHeight="1">
      <c r="A81" s="305"/>
      <c r="B81" s="306"/>
      <c r="C81" s="307">
        <f>COUNTIFS(Formules!$AX$17:$AX$506,B81, Formules!$AY$17:$AY$506,"Compacte")</f>
        <v>0</v>
      </c>
      <c r="D81" s="307">
        <f>COUNTIFS(Formules!$AX$17:$AX$506,B81, Formules!$AY$17:$AY$506,"Minitorre")</f>
        <v>0</v>
      </c>
      <c r="E81" s="307">
        <f>COUNTIFS(Formules!$AX$17:$AX$506,B81, Formules!$AY$17:$AY$506,"?")</f>
        <v>0</v>
      </c>
    </row>
    <row r="82" spans="1:26" ht="15" customHeight="1">
      <c r="A82" s="132" t="s">
        <v>270</v>
      </c>
      <c r="B82" s="132" t="s">
        <v>149</v>
      </c>
      <c r="C82" s="122">
        <f>COUNTIFS(Formules!$AX$17:$AX$506,B82, Formules!$AY$17:$AY$506,"Compacte")</f>
        <v>0</v>
      </c>
      <c r="D82" s="122">
        <f>COUNTIFS(Formules!$AX$17:$AX$506,B82, Formules!$AY$17:$AY$506,"Minitorre")</f>
        <v>0</v>
      </c>
      <c r="E82" s="291">
        <f>COUNTIFS(Formules!$AX$17:$AX$506,B82, Formules!$AY$17:$AY$506,"?")</f>
        <v>0</v>
      </c>
    </row>
    <row r="83" spans="1:26" ht="15" customHeight="1">
      <c r="A83" s="132" t="s">
        <v>270</v>
      </c>
      <c r="B83" s="131" t="s">
        <v>150</v>
      </c>
      <c r="C83" s="122">
        <f>COUNTIFS(Formules!$AX$17:$AX$506,B83, Formules!$AY$17:$AY$506,"Compacte")</f>
        <v>0</v>
      </c>
      <c r="D83" s="122">
        <f>COUNTIFS(Formules!$AX$17:$AX$506,B83, Formules!$AY$17:$AY$506,"Minitorre")</f>
        <v>0</v>
      </c>
      <c r="E83" s="291">
        <f>COUNTIFS(Formules!$AX$17:$AX$506,B83, Formules!$AY$17:$AY$506,"?")</f>
        <v>0</v>
      </c>
    </row>
    <row r="84" spans="1:26" ht="15" customHeight="1">
      <c r="A84" s="132" t="s">
        <v>271</v>
      </c>
      <c r="B84" s="131" t="s">
        <v>151</v>
      </c>
      <c r="C84" s="122">
        <f>COUNTIFS(Formules!$AX$17:$AX$506,B84, Formules!$AY$17:$AY$506,"Compacte")</f>
        <v>0</v>
      </c>
      <c r="D84" s="122">
        <f>COUNTIFS(Formules!$AX$17:$AX$506,B84, Formules!$AY$17:$AY$506,"Minitorre")</f>
        <v>0</v>
      </c>
      <c r="E84" s="291">
        <f>COUNTIFS(Formules!$AX$17:$AX$506,B84, Formules!$AY$17:$AY$506,"?")</f>
        <v>0</v>
      </c>
    </row>
    <row r="85" spans="1:26" ht="15" customHeight="1">
      <c r="A85" s="305"/>
      <c r="B85" s="306"/>
      <c r="C85" s="307">
        <f>COUNTIFS(Formules!$AX$17:$AX$506,B85, Formules!$AY$17:$AY$506,"Compacte")</f>
        <v>0</v>
      </c>
      <c r="D85" s="307">
        <f>COUNTIFS(Formules!$AX$17:$AX$506,B85, Formules!$AY$17:$AY$506,"Minitorre")</f>
        <v>0</v>
      </c>
      <c r="E85" s="307">
        <f>COUNTIFS(Formules!$AX$17:$AX$506,B85, Formules!$AY$17:$AY$506,"?")</f>
        <v>0</v>
      </c>
    </row>
    <row r="86" spans="1:26" ht="15" customHeight="1">
      <c r="A86" s="305"/>
      <c r="B86" s="306"/>
      <c r="C86" s="307">
        <f>COUNTIFS(Formules!$AX$17:$AX$506,B86, Formules!$AY$17:$AY$506,"Compacte")</f>
        <v>0</v>
      </c>
      <c r="D86" s="307">
        <f>COUNTIFS(Formules!$AX$17:$AX$506,B86, Formules!$AY$17:$AY$506,"Minitorre")</f>
        <v>0</v>
      </c>
      <c r="E86" s="307">
        <f>COUNTIFS(Formules!$AX$17:$AX$506,B86, Formules!$AY$17:$AY$506,"?")</f>
        <v>0</v>
      </c>
    </row>
    <row r="87" spans="1:26" ht="15" customHeight="1">
      <c r="A87" s="305"/>
      <c r="B87" s="306"/>
      <c r="C87" s="307">
        <f>COUNTIFS(Formules!$AX$17:$AX$506,B87, Formules!$AY$17:$AY$506,"Compacte")</f>
        <v>0</v>
      </c>
      <c r="D87" s="307">
        <f>COUNTIFS(Formules!$AX$17:$AX$506,B87, Formules!$AY$17:$AY$506,"Minitorre")</f>
        <v>0</v>
      </c>
      <c r="E87" s="307">
        <f>COUNTIFS(Formules!$AX$17:$AX$506,B87, Formules!$AY$17:$AY$506,"?")</f>
        <v>0</v>
      </c>
    </row>
    <row r="88" spans="1:26" ht="15" customHeight="1">
      <c r="A88" s="305"/>
      <c r="B88" s="306"/>
      <c r="C88" s="307">
        <f>COUNTIFS(Formules!$AX$17:$AX$506,B88, Formules!$AY$17:$AY$506,"Compacte")</f>
        <v>0</v>
      </c>
      <c r="D88" s="307">
        <f>COUNTIFS(Formules!$AX$17:$AX$506,B88, Formules!$AY$17:$AY$506,"Minitorre")</f>
        <v>0</v>
      </c>
      <c r="E88" s="307">
        <f>COUNTIFS(Formules!$AX$17:$AX$506,B88, Formules!$AY$17:$AY$506,"?")</f>
        <v>0</v>
      </c>
    </row>
    <row r="89" spans="1:26" ht="15" customHeight="1">
      <c r="A89" s="305"/>
      <c r="B89" s="306"/>
      <c r="C89" s="307">
        <f>COUNTIFS(Formules!$AX$17:$AX$506,B89, Formules!$AY$17:$AY$506,"Compacte")</f>
        <v>0</v>
      </c>
      <c r="D89" s="307">
        <f>COUNTIFS(Formules!$AX$17:$AX$506,B89, Formules!$AY$17:$AY$506,"Minitorre")</f>
        <v>0</v>
      </c>
      <c r="E89" s="307">
        <f>COUNTIFS(Formules!$AX$17:$AX$506,B89, Formules!$AY$17:$AY$506,"?")</f>
        <v>0</v>
      </c>
    </row>
    <row r="90" spans="1:26" ht="15.75" customHeight="1">
      <c r="D90" s="29"/>
      <c r="E90" s="29"/>
      <c r="G90" s="29"/>
      <c r="H90" s="29"/>
      <c r="I90" s="29"/>
      <c r="J90" s="29"/>
      <c r="K90" s="29"/>
    </row>
    <row r="91" spans="1:26" ht="15.75" customHeight="1"/>
    <row r="92" spans="1:26" ht="15.75" customHeight="1" thickBot="1"/>
    <row r="93" spans="1:26" ht="38.25" customHeight="1" thickTop="1">
      <c r="B93" s="99" t="s">
        <v>230</v>
      </c>
      <c r="C93" s="225" t="s">
        <v>215</v>
      </c>
      <c r="D93" s="100" t="s">
        <v>211</v>
      </c>
      <c r="E93" s="225" t="s">
        <v>212</v>
      </c>
      <c r="F93" s="100" t="s">
        <v>213</v>
      </c>
      <c r="G93" s="225" t="s">
        <v>214</v>
      </c>
      <c r="H93" s="72"/>
      <c r="J93" s="275" t="s">
        <v>235</v>
      </c>
      <c r="K93" s="29"/>
      <c r="P93" s="72"/>
      <c r="Q93" s="72"/>
      <c r="R93" s="72"/>
      <c r="S93" s="72"/>
      <c r="T93" s="72"/>
      <c r="U93" s="72"/>
      <c r="V93" s="72"/>
      <c r="W93" s="72"/>
      <c r="X93" s="73"/>
      <c r="Y93" s="73"/>
      <c r="Z93" s="73"/>
    </row>
    <row r="94" spans="1:26" ht="15.75" customHeight="1">
      <c r="A94" s="403" t="s">
        <v>234</v>
      </c>
      <c r="B94" s="101"/>
      <c r="C94" s="228">
        <f t="shared" ref="C94:C99" si="3">D94+F94</f>
        <v>0</v>
      </c>
      <c r="D94" s="62"/>
      <c r="E94" s="102">
        <f>COUNTIF(Formules!$BP$17:$BP$506,"DIR3")</f>
        <v>0</v>
      </c>
      <c r="F94" s="62"/>
      <c r="G94" s="264">
        <f>COUNTIF(Formules!$BQ$17:$BQ$506,"DIR3")</f>
        <v>0</v>
      </c>
      <c r="H94" s="29"/>
      <c r="J94" s="156">
        <f t="shared" ref="J94:J99" si="4">D94*E94+F94*G94</f>
        <v>0</v>
      </c>
    </row>
    <row r="95" spans="1:26" ht="15.75" customHeight="1">
      <c r="A95" s="403"/>
      <c r="B95" s="101"/>
      <c r="C95" s="228">
        <f t="shared" si="3"/>
        <v>0</v>
      </c>
      <c r="D95" s="62"/>
      <c r="E95" s="102">
        <f>COUNTIF(Formules!$BP$17:$BP$506,"DIR1")</f>
        <v>0</v>
      </c>
      <c r="F95" s="62"/>
      <c r="G95" s="264">
        <f>COUNTIF(Formules!$BQ$17:$BQ$506,"DIR1")</f>
        <v>0</v>
      </c>
      <c r="H95" s="29"/>
      <c r="J95" s="156">
        <f t="shared" si="4"/>
        <v>0</v>
      </c>
    </row>
    <row r="96" spans="1:26" ht="15.75" customHeight="1">
      <c r="A96" s="403"/>
      <c r="B96" s="101"/>
      <c r="C96" s="228">
        <f t="shared" si="3"/>
        <v>0</v>
      </c>
      <c r="D96" s="62"/>
      <c r="E96" s="102">
        <f>COUNTIF(Formules!$BP$17:$BP$506,"PAS")</f>
        <v>0</v>
      </c>
      <c r="F96" s="62"/>
      <c r="G96" s="264">
        <f>COUNTIF(Formules!$BQ$17:$BQ$506,"PAS")</f>
        <v>0</v>
      </c>
      <c r="H96" s="29"/>
      <c r="J96" s="156">
        <f t="shared" si="4"/>
        <v>0</v>
      </c>
    </row>
    <row r="97" spans="1:10" ht="15.75" customHeight="1">
      <c r="A97" s="403"/>
      <c r="B97" s="101"/>
      <c r="C97" s="228">
        <f t="shared" si="3"/>
        <v>0</v>
      </c>
      <c r="D97" s="62"/>
      <c r="E97" s="102">
        <f>COUNTIF(Formules!$BP$17:$BP$506,"PAST")</f>
        <v>0</v>
      </c>
      <c r="F97" s="62"/>
      <c r="G97" s="264">
        <f>COUNTIF(Formules!$BQ$17:$BQ$506,"PAST")</f>
        <v>0</v>
      </c>
      <c r="H97" s="29"/>
      <c r="J97" s="156">
        <f t="shared" si="4"/>
        <v>0</v>
      </c>
    </row>
    <row r="98" spans="1:10" ht="15.75" customHeight="1">
      <c r="A98" s="403"/>
      <c r="B98" s="101" t="s">
        <v>66</v>
      </c>
      <c r="C98" s="228">
        <f t="shared" si="3"/>
        <v>1876</v>
      </c>
      <c r="D98" s="62">
        <f>C20+C63+C53</f>
        <v>1520</v>
      </c>
      <c r="E98" s="102">
        <f>COUNTIF(Formules!$BP$17:$BP$506,"PDI TC")</f>
        <v>0</v>
      </c>
      <c r="F98" s="62">
        <f>C45</f>
        <v>356</v>
      </c>
      <c r="G98" s="264">
        <f>COUNTIF(Formules!$BQ$17:$BQ$506,"PDI TC")</f>
        <v>0</v>
      </c>
      <c r="H98" s="29"/>
      <c r="J98" s="156">
        <f t="shared" si="4"/>
        <v>0</v>
      </c>
    </row>
    <row r="99" spans="1:10" ht="15.75" customHeight="1">
      <c r="A99" s="403"/>
      <c r="B99" s="101"/>
      <c r="C99" s="228">
        <f t="shared" si="3"/>
        <v>0</v>
      </c>
      <c r="D99" s="62"/>
      <c r="E99" s="102">
        <f>COUNTIF(Formules!$BP$17:$BP$506,"PDI TP")</f>
        <v>0</v>
      </c>
      <c r="F99" s="62"/>
      <c r="G99" s="264">
        <f>COUNTIF(Formules!$BQ$17:$BQ$506,"PDI TP")</f>
        <v>0</v>
      </c>
      <c r="H99" s="29"/>
      <c r="J99" s="156">
        <f t="shared" si="4"/>
        <v>0</v>
      </c>
    </row>
    <row r="100" spans="1:10" ht="15.75" customHeight="1" thickBot="1">
      <c r="E100" s="268">
        <f>SUM(E94:E99)</f>
        <v>0</v>
      </c>
      <c r="G100" s="268">
        <f>SUM(G94:G99)</f>
        <v>0</v>
      </c>
      <c r="J100" s="227">
        <f>SUM(J94:J99)</f>
        <v>0</v>
      </c>
    </row>
    <row r="101" spans="1:10" ht="15.75" customHeight="1"/>
    <row r="102" spans="1:10" ht="15.75" customHeight="1" thickBot="1">
      <c r="F102" s="155"/>
      <c r="J102" s="287">
        <f>Formules!BO13</f>
        <v>0</v>
      </c>
    </row>
    <row r="103" spans="1:10" ht="42.6" customHeight="1" thickTop="1">
      <c r="B103" s="99" t="s">
        <v>231</v>
      </c>
      <c r="E103" s="225" t="s">
        <v>212</v>
      </c>
      <c r="G103" s="225" t="s">
        <v>214</v>
      </c>
      <c r="I103" s="226"/>
    </row>
    <row r="104" spans="1:10" ht="15.75" customHeight="1">
      <c r="B104" s="101" t="s">
        <v>69</v>
      </c>
      <c r="E104" s="102">
        <f>COUNTIF(Formules!$BR$17:$BR$506,"DIR3")</f>
        <v>0</v>
      </c>
      <c r="G104" s="102">
        <f>COUNTIF(Formules!$BS$17:$BS$506,"DIR3")</f>
        <v>0</v>
      </c>
    </row>
    <row r="105" spans="1:10" ht="15.75" customHeight="1">
      <c r="B105" s="101" t="s">
        <v>15</v>
      </c>
      <c r="E105" s="102">
        <f>COUNTIF(Formules!$BR$17:$BR$506,"DIR1")</f>
        <v>0</v>
      </c>
      <c r="G105" s="102">
        <f>COUNTIF(Formules!$BS$17:$BS$506,"DIR1")</f>
        <v>0</v>
      </c>
    </row>
    <row r="106" spans="1:10" ht="15.75" customHeight="1">
      <c r="B106" s="101" t="s">
        <v>66</v>
      </c>
      <c r="E106" s="102">
        <f>COUNTIF(Formules!$BR$7:$BR$506,"PDI TC")</f>
        <v>0</v>
      </c>
      <c r="G106" s="102">
        <f>COUNTIF(Formules!$BS$17:$BS$506,"PDI TC")</f>
        <v>0</v>
      </c>
    </row>
    <row r="107" spans="1:10" ht="15.75" customHeight="1" thickBot="1">
      <c r="E107" s="268">
        <f>SUM(E104:E106)</f>
        <v>0</v>
      </c>
      <c r="G107" s="268">
        <f>SUM(G104:G106)</f>
        <v>0</v>
      </c>
    </row>
    <row r="108" spans="1:10" ht="15.75" customHeight="1"/>
    <row r="109" spans="1:10" ht="15.75" customHeight="1">
      <c r="C109" s="160" t="s">
        <v>232</v>
      </c>
      <c r="E109" s="272">
        <f>E38</f>
        <v>0</v>
      </c>
      <c r="G109" s="272">
        <f>E49</f>
        <v>0</v>
      </c>
      <c r="J109" s="156"/>
    </row>
    <row r="110" spans="1:10" ht="15.75" customHeight="1"/>
    <row r="111" spans="1:10" ht="15.75" customHeight="1"/>
    <row r="112" spans="1:10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17">
    <mergeCell ref="H1:J1"/>
    <mergeCell ref="H40:J40"/>
    <mergeCell ref="A73:B73"/>
    <mergeCell ref="A53:A54"/>
    <mergeCell ref="H63:H65"/>
    <mergeCell ref="I63:I65"/>
    <mergeCell ref="A32:A35"/>
    <mergeCell ref="A67:A70"/>
    <mergeCell ref="A2:A3"/>
    <mergeCell ref="A10:A11"/>
    <mergeCell ref="A41:A48"/>
    <mergeCell ref="A50:C50"/>
    <mergeCell ref="A55:A56"/>
    <mergeCell ref="A57:A58"/>
    <mergeCell ref="A59:A60"/>
    <mergeCell ref="A61:A62"/>
    <mergeCell ref="A94:A99"/>
  </mergeCells>
  <conditionalFormatting sqref="N94:N95">
    <cfRule type="expression" dxfId="4" priority="6">
      <formula>IF(M94&lt;&gt;N94,TRUE,FALSE)</formula>
    </cfRule>
  </conditionalFormatting>
  <conditionalFormatting sqref="E109">
    <cfRule type="expression" dxfId="3" priority="4">
      <formula>IF($E$107&lt;&gt;$E$109,TRUE,FALSE)</formula>
    </cfRule>
  </conditionalFormatting>
  <conditionalFormatting sqref="G109">
    <cfRule type="expression" dxfId="2" priority="3">
      <formula>IF($G$107&lt;&gt;$G$109,TRUE,FALSE)</formula>
    </cfRule>
  </conditionalFormatting>
  <conditionalFormatting sqref="J102">
    <cfRule type="expression" dxfId="1" priority="2">
      <formula>IF($J$100&lt;&gt;$J$102,TRUE,FALSE)</formula>
    </cfRule>
  </conditionalFormatting>
  <conditionalFormatting sqref="E74:E89">
    <cfRule type="cellIs" dxfId="0" priority="1" operator="greaterThan">
      <formula>0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15</vt:i4>
      </vt:variant>
    </vt:vector>
  </HeadingPairs>
  <TitlesOfParts>
    <vt:vector size="22" baseType="lpstr">
      <vt:lpstr>A tenir en compte</vt:lpstr>
      <vt:lpstr> Peticions ET</vt:lpstr>
      <vt:lpstr>Resum</vt:lpstr>
      <vt:lpstr>Formules</vt:lpstr>
      <vt:lpstr>Llistes</vt:lpstr>
      <vt:lpstr>Finançament</vt:lpstr>
      <vt:lpstr>Calculs</vt:lpstr>
      <vt:lpstr>Auricular_micro</vt:lpstr>
      <vt:lpstr>Barra_so</vt:lpstr>
      <vt:lpstr>Format</vt:lpstr>
      <vt:lpstr>Garantia_MacOS</vt:lpstr>
      <vt:lpstr>MacOS</vt:lpstr>
      <vt:lpstr>Monitor</vt:lpstr>
      <vt:lpstr>Necessites_tauleta</vt:lpstr>
      <vt:lpstr>Replicador_teclat_ratoli</vt:lpstr>
      <vt:lpstr>Sistema_operatiu</vt:lpstr>
      <vt:lpstr>Tipus_equipament</vt:lpstr>
      <vt:lpstr>Tipus_PC</vt:lpstr>
      <vt:lpstr>Tipus_portàtil</vt:lpstr>
      <vt:lpstr>Tipus_usuari</vt:lpstr>
      <vt:lpstr>Finançament!Unitat</vt:lpstr>
      <vt:lpstr>Webcam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Mancho;Rosa Martin</dc:creator>
  <cp:lastModifiedBy>Rosario Martin</cp:lastModifiedBy>
  <dcterms:created xsi:type="dcterms:W3CDTF">2021-09-28T17:34:31Z</dcterms:created>
  <dcterms:modified xsi:type="dcterms:W3CDTF">2024-10-16T12:34:45Z</dcterms:modified>
</cp:coreProperties>
</file>